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OPĆI DIO" sheetId="1" r:id="rId1"/>
    <sheet name="PLAN PRIHODA" sheetId="2" r:id="rId2"/>
    <sheet name="plan rashoda i izdataka 2019" sheetId="3" r:id="rId3"/>
  </sheets>
  <definedNames>
    <definedName name="_xlnm.Print_Titles" localSheetId="1">'PLAN PRIHODA'!$1:$1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<sst xmlns="http://schemas.openxmlformats.org/spreadsheetml/2006/main" count="141" uniqueCount="95">
  <si>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</si>
  <si>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</si>
  <si>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</si>
  <si>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</si>
  <si>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</si>
  <si>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</si>
  <si>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</si>
  <si>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</si>
  <si>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</si>
  <si>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</si>
  <si>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</si>
  <si>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</si>
  <si>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</si>
  <si>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</si>
  <si>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</si>
  <si>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</si>
  <si>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</si>
  <si>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</si>
  <si>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</si>
  <si>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</si>
  <si>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</si>
  <si>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Donacije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</si>
  <si>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</si>
  <si>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</si>
  <si>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</si>
  <si>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</si>
  <si>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</si>
  <si>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Korisnik proračuna</t>
  </si>
  <si>
    <t>OŠ JURJA DALMATIMNCA PAG</t>
  </si>
  <si>
    <t>Obrazac JLP(R)S FP-RiI</t>
  </si>
  <si>
    <t>(proračunski/izvanproračunski)</t>
  </si>
  <si>
    <t>Prihodi i primici</t>
  </si>
  <si>
    <t>Vlastiti prihodi - Prihodi ostvareni obavljanjem   osnovnih i ostalih poslova vlastite djelatnosti</t>
  </si>
  <si>
    <t xml:space="preserve"> Prihodi od nefinancijjske imovine i nadoknade šteta s osnova osiguranja </t>
  </si>
  <si>
    <t xml:space="preserve"> Namjenski primici od zaduživanja </t>
  </si>
  <si>
    <t>Ukupno</t>
  </si>
  <si>
    <t>Naziv računa</t>
  </si>
  <si>
    <t>službena putovanja</t>
  </si>
  <si>
    <t xml:space="preserve">stručno usavršavanje </t>
  </si>
  <si>
    <t>nak.troš.osob.izv.r.odn.</t>
  </si>
  <si>
    <t>uredski mat.i ost.mat.r.</t>
  </si>
  <si>
    <t>materijal i sirovine</t>
  </si>
  <si>
    <t>električna energija</t>
  </si>
  <si>
    <t>lož ulje</t>
  </si>
  <si>
    <t>mat.i djel.za tek.i inv.od.</t>
  </si>
  <si>
    <t>sitni inventar i auto g.</t>
  </si>
  <si>
    <t>usluge telefona,pošte i p.</t>
  </si>
  <si>
    <t>usl.tegk. i inv. održ.</t>
  </si>
  <si>
    <t>usluge promidžbe i inf.</t>
  </si>
  <si>
    <t>komunalne usluge</t>
  </si>
  <si>
    <t>zakupnine i najamnine</t>
  </si>
  <si>
    <t>zdr.i vetr. usluge</t>
  </si>
  <si>
    <t>intelektualne i osob.us.</t>
  </si>
  <si>
    <t>računalne usluge</t>
  </si>
  <si>
    <t>ostale usluge</t>
  </si>
  <si>
    <t>premije osiguranja</t>
  </si>
  <si>
    <t>reprezentacija</t>
  </si>
  <si>
    <t>članarine</t>
  </si>
  <si>
    <t>ost.nespom.ras.poslov.</t>
  </si>
  <si>
    <t>bankarske usluge</t>
  </si>
  <si>
    <t>zatezne kamate</t>
  </si>
  <si>
    <t>uredska oprema i namještaj</t>
  </si>
  <si>
    <t>knjige</t>
  </si>
  <si>
    <t>instrumenti, uređ.i strojevi</t>
  </si>
  <si>
    <t>sportska i glazbena oprema</t>
  </si>
  <si>
    <t>oprema</t>
  </si>
  <si>
    <t>dodatna ul.na građ.objektima</t>
  </si>
  <si>
    <t>Sveukupno KP</t>
  </si>
  <si>
    <t>Javne potrebe državni proračun</t>
  </si>
  <si>
    <t>UKUPNO</t>
  </si>
  <si>
    <t>Pomoći - Grad</t>
  </si>
  <si>
    <t>Ukupno prihodi i primici za 2019.</t>
  </si>
  <si>
    <t>upravne i administr.pristojbe</t>
  </si>
  <si>
    <t>nak.troš.osobama iz.r.o.</t>
  </si>
  <si>
    <t>Procjena 2020.</t>
  </si>
  <si>
    <t xml:space="preserve"> Procjena 2020.</t>
  </si>
  <si>
    <t>Ukupno prihodi i primici za 2020.</t>
  </si>
  <si>
    <t>plaće</t>
  </si>
  <si>
    <t>ostali rashodi za zaposlene</t>
  </si>
  <si>
    <t>doprinopsi za zapošljavanje</t>
  </si>
  <si>
    <t>doprinos za zdravstveno</t>
  </si>
  <si>
    <t>prijevoz</t>
  </si>
  <si>
    <t>Račun rashoda     /izdatka</t>
  </si>
  <si>
    <t>ostala nematerijalna imovina</t>
  </si>
  <si>
    <t>ostale intelektualne usluge</t>
  </si>
  <si>
    <t>Ukupno:</t>
  </si>
  <si>
    <t>67121/42641</t>
  </si>
  <si>
    <t>Plan 2019.</t>
  </si>
  <si>
    <t>Procjena 2021.</t>
  </si>
  <si>
    <t xml:space="preserve"> Procjena 2021.</t>
  </si>
  <si>
    <t>2021.</t>
  </si>
  <si>
    <t>PRIJEDLOG FINANCIJSKOG PLANA OŠ JURJA DALMATINCA PAG 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</si>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</sst>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.5"/>
      <color indexed="8"/>
      <name val="MS Sans Serif"/>
      <family val="2"/>
    </font>
    <font>
      <sz val="10"/>
      <name val="MS Sans Serif"/>
      <family val="2"/>
    </font>
    <font>
      <sz val="14"/>
      <color indexed="8"/>
      <name val="MS Sans Serif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12"/>
      <color indexed="8"/>
      <name val="MS Sans Serif"/>
      <family val="2"/>
    </font>
    <font>
      <i/>
      <sz val="12"/>
      <color indexed="8"/>
      <name val="Miriam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9" xfId="0" applyFont="1" applyBorder="1" applyAlignment="1" quotePrefix="1">
      <alignment horizontal="left" vertical="center" wrapText="1"/>
    </xf>
    <xf numFmtId="0" fontId="27" fillId="0" borderId="39" xfId="0" applyFont="1" applyBorder="1" applyAlignment="1" quotePrefix="1">
      <alignment horizontal="center" vertical="center" wrapText="1"/>
    </xf>
    <xf numFmtId="0" fontId="24" fillId="0" borderId="39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0" xfId="0" applyFont="1" applyBorder="1" applyAlignment="1" quotePrefix="1">
      <alignment horizontal="left" wrapText="1"/>
    </xf>
    <xf numFmtId="0" fontId="31" fillId="0" borderId="39" xfId="0" applyFont="1" applyBorder="1" applyAlignment="1" quotePrefix="1">
      <alignment horizontal="left" wrapText="1"/>
    </xf>
    <xf numFmtId="0" fontId="31" fillId="0" borderId="39" xfId="0" applyFont="1" applyBorder="1" applyAlignment="1" quotePrefix="1">
      <alignment horizontal="center" wrapText="1"/>
    </xf>
    <xf numFmtId="0" fontId="31" fillId="0" borderId="39" xfId="0" applyNumberFormat="1" applyFont="1" applyFill="1" applyBorder="1" applyAlignment="1" applyProtection="1" quotePrefix="1">
      <alignment horizontal="left"/>
      <protection/>
    </xf>
    <xf numFmtId="0" fontId="24" fillId="0" borderId="41" xfId="0" applyNumberFormat="1" applyFont="1" applyFill="1" applyBorder="1" applyAlignment="1" applyProtection="1">
      <alignment horizont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30" xfId="0" applyFont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/>
      <protection/>
    </xf>
    <xf numFmtId="3" fontId="31" fillId="0" borderId="41" xfId="0" applyNumberFormat="1" applyFont="1" applyBorder="1" applyAlignment="1">
      <alignment horizontal="right"/>
    </xf>
    <xf numFmtId="3" fontId="31" fillId="0" borderId="41" xfId="0" applyNumberFormat="1" applyFont="1" applyFill="1" applyBorder="1" applyAlignment="1" applyProtection="1">
      <alignment horizontal="right" wrapText="1"/>
      <protection/>
    </xf>
    <xf numFmtId="0" fontId="33" fillId="0" borderId="39" xfId="0" applyNumberFormat="1" applyFont="1" applyFill="1" applyBorder="1" applyAlignment="1" applyProtection="1">
      <alignment wrapText="1"/>
      <protection/>
    </xf>
    <xf numFmtId="3" fontId="31" fillId="0" borderId="40" xfId="0" applyNumberFormat="1" applyFont="1" applyBorder="1" applyAlignment="1">
      <alignment horizontal="right"/>
    </xf>
    <xf numFmtId="0" fontId="31" fillId="0" borderId="39" xfId="0" applyFont="1" applyBorder="1" applyAlignment="1" quotePrefix="1">
      <alignment horizontal="left"/>
    </xf>
    <xf numFmtId="0" fontId="31" fillId="0" borderId="39" xfId="0" applyNumberFormat="1" applyFont="1" applyFill="1" applyBorder="1" applyAlignment="1" applyProtection="1">
      <alignment wrapText="1"/>
      <protection/>
    </xf>
    <xf numFmtId="0" fontId="33" fillId="0" borderId="39" xfId="0" applyNumberFormat="1" applyFont="1" applyFill="1" applyBorder="1" applyAlignment="1" applyProtection="1">
      <alignment horizontal="center" wrapText="1"/>
      <protection/>
    </xf>
    <xf numFmtId="0" fontId="32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left"/>
    </xf>
    <xf numFmtId="4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3" fontId="24" fillId="0" borderId="41" xfId="0" applyNumberFormat="1" applyFont="1" applyFill="1" applyBorder="1" applyAlignment="1" applyProtection="1">
      <alignment horizontal="center" wrapText="1"/>
      <protection/>
    </xf>
    <xf numFmtId="3" fontId="23" fillId="0" borderId="41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4" fontId="37" fillId="0" borderId="0" xfId="0" applyNumberFormat="1" applyFont="1" applyFill="1" applyBorder="1" applyAlignment="1" applyProtection="1">
      <alignment/>
      <protection/>
    </xf>
    <xf numFmtId="0" fontId="38" fillId="0" borderId="37" xfId="0" applyNumberFormat="1" applyFont="1" applyFill="1" applyBorder="1" applyAlignment="1" applyProtection="1">
      <alignment/>
      <protection/>
    </xf>
    <xf numFmtId="0" fontId="38" fillId="0" borderId="37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3" fontId="36" fillId="0" borderId="0" xfId="0" applyNumberFormat="1" applyFont="1" applyFill="1" applyBorder="1" applyAlignment="1" applyProtection="1">
      <alignment/>
      <protection/>
    </xf>
    <xf numFmtId="0" fontId="39" fillId="0" borderId="37" xfId="0" applyNumberFormat="1" applyFont="1" applyFill="1" applyBorder="1" applyAlignment="1" applyProtection="1">
      <alignment wrapText="1" shrinkToFit="1"/>
      <protection/>
    </xf>
    <xf numFmtId="4" fontId="41" fillId="0" borderId="0" xfId="0" applyNumberFormat="1" applyFont="1" applyFill="1" applyBorder="1" applyAlignment="1" applyProtection="1">
      <alignment/>
      <protection/>
    </xf>
    <xf numFmtId="0" fontId="38" fillId="0" borderId="37" xfId="0" applyNumberFormat="1" applyFont="1" applyFill="1" applyBorder="1" applyAlignment="1" applyProtection="1">
      <alignment horizontal="center"/>
      <protection/>
    </xf>
    <xf numFmtId="4" fontId="42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36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34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40" xfId="0" applyFont="1" applyBorder="1" applyAlignment="1" quotePrefix="1">
      <alignment horizontal="left"/>
    </xf>
    <xf numFmtId="0" fontId="21" fillId="0" borderId="39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40" xfId="0" applyNumberFormat="1" applyFont="1" applyFill="1" applyBorder="1" applyAlignment="1" applyProtection="1">
      <alignment horizontal="left" wrapText="1"/>
      <protection/>
    </xf>
    <xf numFmtId="0" fontId="33" fillId="0" borderId="39" xfId="0" applyNumberFormat="1" applyFont="1" applyFill="1" applyBorder="1" applyAlignment="1" applyProtection="1">
      <alignment wrapText="1"/>
      <protection/>
    </xf>
    <xf numFmtId="0" fontId="23" fillId="0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0" fontId="34" fillId="0" borderId="38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 applyProtection="1" quotePrefix="1">
      <alignment horizontal="left" wrapText="1"/>
      <protection/>
    </xf>
    <xf numFmtId="0" fontId="32" fillId="0" borderId="45" xfId="0" applyNumberFormat="1" applyFont="1" applyFill="1" applyBorder="1" applyAlignment="1" applyProtection="1">
      <alignment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8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20" t="s">
        <v>91</v>
      </c>
      <c r="B1" s="120"/>
      <c r="C1" s="120"/>
      <c r="D1" s="120"/>
      <c r="E1" s="120"/>
      <c r="F1" s="120"/>
      <c r="G1" s="120"/>
      <c r="H1" s="120"/>
    </row>
    <row r="2" spans="1:8" s="68" customFormat="1" ht="26.25" customHeight="1">
      <c r="A2" s="120" t="s">
        <v>22</v>
      </c>
      <c r="B2" s="120"/>
      <c r="C2" s="120"/>
      <c r="D2" s="120"/>
      <c r="E2" s="120"/>
      <c r="F2" s="120"/>
      <c r="G2" s="121"/>
      <c r="H2" s="121"/>
    </row>
    <row r="3" spans="1:8" ht="25.5" customHeight="1">
      <c r="A3" s="120"/>
      <c r="B3" s="120"/>
      <c r="C3" s="120"/>
      <c r="D3" s="120"/>
      <c r="E3" s="120"/>
      <c r="F3" s="120"/>
      <c r="G3" s="120"/>
      <c r="H3" s="122"/>
    </row>
    <row r="4" spans="1:5" ht="9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75" t="s">
        <v>92</v>
      </c>
      <c r="G5" s="75" t="s">
        <v>93</v>
      </c>
      <c r="H5" s="76" t="s">
        <v>94</v>
      </c>
      <c r="I5" s="77"/>
    </row>
    <row r="6" spans="1:9" ht="27.75" customHeight="1">
      <c r="A6" s="118" t="s">
        <v>23</v>
      </c>
      <c r="B6" s="117"/>
      <c r="C6" s="117"/>
      <c r="D6" s="117"/>
      <c r="E6" s="119"/>
      <c r="F6" s="99">
        <f>F7</f>
        <v>5503201.91</v>
      </c>
      <c r="G6" s="99">
        <f>G7</f>
        <v>5530395.01811</v>
      </c>
      <c r="H6" s="99">
        <f>H7</f>
        <v>5551548.66639976</v>
      </c>
      <c r="I6" s="93"/>
    </row>
    <row r="7" spans="1:8" ht="22.5" customHeight="1">
      <c r="A7" s="118" t="s">
        <v>0</v>
      </c>
      <c r="B7" s="117"/>
      <c r="C7" s="117"/>
      <c r="D7" s="117"/>
      <c r="E7" s="119"/>
      <c r="F7" s="98">
        <f>'plan rashoda i izdataka 2019'!C76</f>
        <v>5503201.91</v>
      </c>
      <c r="G7" s="79">
        <f>'plan rashoda i izdataka 2019'!L76</f>
        <v>5530395.01811</v>
      </c>
      <c r="H7" s="79">
        <f>'plan rashoda i izdataka 2019'!M76</f>
        <v>5551548.66639976</v>
      </c>
    </row>
    <row r="8" spans="1:8" ht="22.5" customHeight="1">
      <c r="A8" s="123" t="s">
        <v>25</v>
      </c>
      <c r="B8" s="119"/>
      <c r="C8" s="119"/>
      <c r="D8" s="119"/>
      <c r="E8" s="119"/>
      <c r="F8" s="79"/>
      <c r="G8" s="79"/>
      <c r="H8" s="79"/>
    </row>
    <row r="9" spans="1:12" ht="22.5" customHeight="1">
      <c r="A9" s="94" t="s">
        <v>24</v>
      </c>
      <c r="B9" s="78"/>
      <c r="C9" s="78"/>
      <c r="D9" s="78"/>
      <c r="E9" s="78"/>
      <c r="F9" s="99">
        <f>F10</f>
        <v>5503201.91</v>
      </c>
      <c r="G9" s="99">
        <f>G10</f>
        <v>5530395.01811</v>
      </c>
      <c r="H9" s="99">
        <f>H10</f>
        <v>5551548.66639976</v>
      </c>
      <c r="J9" s="58">
        <f>F6-'plan rashoda i izdataka 2019'!B15</f>
        <v>0</v>
      </c>
      <c r="K9" s="58">
        <f>G6-'plan rashoda i izdataka 2019'!C15</f>
        <v>0</v>
      </c>
      <c r="L9" s="58">
        <f>H6-'plan rashoda i izdataka 2019'!D15</f>
        <v>-0.3119999999180436</v>
      </c>
    </row>
    <row r="10" spans="1:8" ht="22.5" customHeight="1">
      <c r="A10" s="116" t="s">
        <v>1</v>
      </c>
      <c r="B10" s="117"/>
      <c r="C10" s="117"/>
      <c r="D10" s="117"/>
      <c r="E10" s="124"/>
      <c r="F10" s="79">
        <f>'plan rashoda i izdataka 2019'!C76</f>
        <v>5503201.91</v>
      </c>
      <c r="G10" s="80">
        <f>'plan rashoda i izdataka 2019'!L76</f>
        <v>5530395.01811</v>
      </c>
      <c r="H10" s="80">
        <f>'plan rashoda i izdataka 2019'!M76</f>
        <v>5551548.66639976</v>
      </c>
    </row>
    <row r="11" spans="1:8" ht="22.5" customHeight="1">
      <c r="A11" s="123" t="s">
        <v>2</v>
      </c>
      <c r="B11" s="119"/>
      <c r="C11" s="119"/>
      <c r="D11" s="119"/>
      <c r="E11" s="119"/>
      <c r="F11" s="80"/>
      <c r="G11" s="80"/>
      <c r="H11" s="80"/>
    </row>
    <row r="12" spans="1:8" ht="22.5" customHeight="1">
      <c r="A12" s="116" t="s">
        <v>3</v>
      </c>
      <c r="B12" s="117"/>
      <c r="C12" s="117"/>
      <c r="D12" s="117"/>
      <c r="E12" s="117"/>
      <c r="F12" s="80">
        <f>+F7-F10</f>
        <v>0</v>
      </c>
      <c r="G12" s="80">
        <f>+G6-G9</f>
        <v>0</v>
      </c>
      <c r="H12" s="80">
        <f>+H6-H9</f>
        <v>0</v>
      </c>
    </row>
    <row r="13" spans="1:8" ht="25.5" customHeight="1">
      <c r="A13" s="120"/>
      <c r="B13" s="125"/>
      <c r="C13" s="125"/>
      <c r="D13" s="125"/>
      <c r="E13" s="125"/>
      <c r="F13" s="122"/>
      <c r="G13" s="122"/>
      <c r="H13" s="122"/>
    </row>
    <row r="14" spans="1:8" ht="27.75" customHeight="1">
      <c r="A14" s="71"/>
      <c r="B14" s="72"/>
      <c r="C14" s="72"/>
      <c r="D14" s="73"/>
      <c r="E14" s="74"/>
      <c r="F14" s="75" t="str">
        <f>F5</f>
        <v>Prijedlog plana 
za 2019.</v>
      </c>
      <c r="G14" s="75" t="str">
        <f>G5</f>
        <v>Projekcija plana
za 2020.</v>
      </c>
      <c r="H14" s="76" t="str">
        <f>H5</f>
        <v>Projekcija plana 
za 2021.</v>
      </c>
    </row>
    <row r="15" spans="1:8" ht="22.5" customHeight="1">
      <c r="A15" s="126" t="s">
        <v>4</v>
      </c>
      <c r="B15" s="127"/>
      <c r="C15" s="127"/>
      <c r="D15" s="127"/>
      <c r="E15" s="128"/>
      <c r="F15" s="82">
        <v>0</v>
      </c>
      <c r="G15" s="82">
        <v>0</v>
      </c>
      <c r="H15" s="80">
        <v>0</v>
      </c>
    </row>
    <row r="16" spans="1:8" s="63" customFormat="1" ht="25.5" customHeight="1">
      <c r="A16" s="129"/>
      <c r="B16" s="125"/>
      <c r="C16" s="125"/>
      <c r="D16" s="125"/>
      <c r="E16" s="125"/>
      <c r="F16" s="122"/>
      <c r="G16" s="122"/>
      <c r="H16" s="122"/>
    </row>
    <row r="17" spans="1:8" s="63" customFormat="1" ht="27.75" customHeight="1">
      <c r="A17" s="71"/>
      <c r="B17" s="72"/>
      <c r="C17" s="72"/>
      <c r="D17" s="73"/>
      <c r="E17" s="74"/>
      <c r="F17" s="75" t="str">
        <f>F5</f>
        <v>Prijedlog plana 
za 2019.</v>
      </c>
      <c r="G17" s="75" t="str">
        <f>G5</f>
        <v>Projekcija plana
za 2020.</v>
      </c>
      <c r="H17" s="76" t="str">
        <f>H5</f>
        <v>Projekcija plana 
za 2021.</v>
      </c>
    </row>
    <row r="18" spans="1:8" s="63" customFormat="1" ht="22.5" customHeight="1">
      <c r="A18" s="118" t="s">
        <v>5</v>
      </c>
      <c r="B18" s="117"/>
      <c r="C18" s="117"/>
      <c r="D18" s="117"/>
      <c r="E18" s="117"/>
      <c r="F18" s="79"/>
      <c r="G18" s="79"/>
      <c r="H18" s="79"/>
    </row>
    <row r="19" spans="1:8" s="63" customFormat="1" ht="22.5" customHeight="1">
      <c r="A19" s="118" t="s">
        <v>6</v>
      </c>
      <c r="B19" s="117"/>
      <c r="C19" s="117"/>
      <c r="D19" s="117"/>
      <c r="E19" s="117"/>
      <c r="F19" s="79"/>
      <c r="G19" s="79"/>
      <c r="H19" s="79"/>
    </row>
    <row r="20" spans="1:8" s="63" customFormat="1" ht="22.5" customHeight="1">
      <c r="A20" s="116" t="s">
        <v>7</v>
      </c>
      <c r="B20" s="117"/>
      <c r="C20" s="117"/>
      <c r="D20" s="117"/>
      <c r="E20" s="117"/>
      <c r="F20" s="79"/>
      <c r="G20" s="79"/>
      <c r="H20" s="79"/>
    </row>
    <row r="21" spans="1:8" s="63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3" customFormat="1" ht="22.5" customHeight="1">
      <c r="A22" s="116" t="s">
        <v>8</v>
      </c>
      <c r="B22" s="117"/>
      <c r="C22" s="117"/>
      <c r="D22" s="117"/>
      <c r="E22" s="117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5" s="63" customFormat="1" ht="18" customHeight="1">
      <c r="A23" s="87"/>
      <c r="B23" s="70"/>
      <c r="C23" s="70"/>
      <c r="D23" s="70"/>
      <c r="E23" s="70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20" t="s">
        <v>9</v>
      </c>
      <c r="B1" s="120"/>
      <c r="C1" s="120"/>
      <c r="D1" s="120"/>
      <c r="E1" s="120"/>
      <c r="F1" s="120"/>
      <c r="G1" s="120"/>
      <c r="H1" s="120"/>
    </row>
    <row r="2" spans="1:8" s="1" customFormat="1" ht="13.5" thickBot="1">
      <c r="A2" s="13"/>
      <c r="H2" s="14" t="s">
        <v>10</v>
      </c>
    </row>
    <row r="3" spans="1:8" s="1" customFormat="1" ht="26.25" thickBot="1">
      <c r="A3" s="89" t="s">
        <v>11</v>
      </c>
      <c r="B3" s="133">
        <v>2019</v>
      </c>
      <c r="C3" s="134"/>
      <c r="D3" s="134"/>
      <c r="E3" s="134"/>
      <c r="F3" s="134"/>
      <c r="G3" s="134"/>
      <c r="H3" s="135"/>
    </row>
    <row r="4" spans="1:8" s="1" customFormat="1" ht="90" thickBot="1">
      <c r="A4" s="90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26</v>
      </c>
      <c r="H4" s="17" t="s">
        <v>19</v>
      </c>
    </row>
    <row r="5" spans="1:8" s="1" customFormat="1" ht="12.75">
      <c r="A5" s="2">
        <v>65</v>
      </c>
      <c r="B5" s="3"/>
      <c r="C5" s="4"/>
      <c r="D5" s="5">
        <f>'plan rashoda i izdataka 2019'!G76</f>
        <v>279200</v>
      </c>
      <c r="E5" s="6"/>
      <c r="F5" s="6"/>
      <c r="G5" s="7"/>
      <c r="H5" s="8"/>
    </row>
    <row r="6" spans="1:8" s="1" customFormat="1" ht="12.75">
      <c r="A6" s="18">
        <v>66</v>
      </c>
      <c r="B6" s="19"/>
      <c r="C6" s="20">
        <f>'plan rashoda i izdataka 2019'!F76</f>
        <v>34500</v>
      </c>
      <c r="D6" s="20"/>
      <c r="E6" s="20"/>
      <c r="F6" s="20"/>
      <c r="G6" s="21"/>
      <c r="H6" s="22"/>
    </row>
    <row r="7" spans="1:8" s="1" customFormat="1" ht="12.75">
      <c r="A7" s="18">
        <v>67</v>
      </c>
      <c r="B7" s="19">
        <f>'plan rashoda i izdataka 2019'!B6+'plan rashoda i izdataka 2019'!B8</f>
        <v>4958501.91</v>
      </c>
      <c r="C7" s="20"/>
      <c r="D7" s="20"/>
      <c r="E7" s="20"/>
      <c r="F7" s="20"/>
      <c r="G7" s="21"/>
      <c r="H7" s="22"/>
    </row>
    <row r="8" spans="1:8" s="1" customFormat="1" ht="12.75">
      <c r="A8" s="18">
        <v>63</v>
      </c>
      <c r="B8" s="19"/>
      <c r="C8" s="20"/>
      <c r="D8" s="20"/>
      <c r="E8" s="20">
        <f>'plan rashoda i izdataka 2019'!H76</f>
        <v>223000</v>
      </c>
      <c r="F8" s="20"/>
      <c r="G8" s="21"/>
      <c r="H8" s="22"/>
    </row>
    <row r="9" spans="1:8" s="1" customFormat="1" ht="12.75">
      <c r="A9" s="18">
        <v>66</v>
      </c>
      <c r="B9" s="19"/>
      <c r="C9" s="20"/>
      <c r="D9" s="20"/>
      <c r="E9" s="20"/>
      <c r="F9" s="20">
        <f>'plan rashoda i izdataka 2019'!I76</f>
        <v>8000</v>
      </c>
      <c r="G9" s="21"/>
      <c r="H9" s="22"/>
    </row>
    <row r="10" spans="1:8" s="1" customFormat="1" ht="12.75">
      <c r="A10" s="18">
        <v>636</v>
      </c>
      <c r="B10" s="19">
        <v>0</v>
      </c>
      <c r="C10" s="20"/>
      <c r="D10" s="20"/>
      <c r="E10" s="20"/>
      <c r="F10" s="20"/>
      <c r="G10" s="21"/>
      <c r="H10" s="22"/>
    </row>
    <row r="11" spans="1:8" s="1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20</v>
      </c>
      <c r="B14" s="31">
        <f>B5+B6+B7+B8+B9+B10+B11+B13</f>
        <v>4958501.91</v>
      </c>
      <c r="C14" s="31">
        <f aca="true" t="shared" si="0" ref="C14:H14">C5+C6+C7+C8+C9+C10+C11+C13</f>
        <v>34500</v>
      </c>
      <c r="D14" s="31">
        <f t="shared" si="0"/>
        <v>279200</v>
      </c>
      <c r="E14" s="31">
        <f t="shared" si="0"/>
        <v>223000</v>
      </c>
      <c r="F14" s="31">
        <f t="shared" si="0"/>
        <v>8000</v>
      </c>
      <c r="G14" s="31">
        <f t="shared" si="0"/>
        <v>0</v>
      </c>
      <c r="H14" s="31">
        <f t="shared" si="0"/>
        <v>0</v>
      </c>
    </row>
    <row r="15" spans="1:8" s="1" customFormat="1" ht="28.5" customHeight="1" thickBot="1">
      <c r="A15" s="29" t="s">
        <v>71</v>
      </c>
      <c r="B15" s="130">
        <f>(B14+C14+D14+E14+F14+G14+H14)</f>
        <v>5503201.91</v>
      </c>
      <c r="C15" s="131"/>
      <c r="D15" s="131"/>
      <c r="E15" s="131"/>
      <c r="F15" s="131"/>
      <c r="G15" s="131"/>
      <c r="H15" s="132"/>
    </row>
    <row r="16" spans="1:8" ht="13.5" thickBot="1">
      <c r="A16" s="11"/>
      <c r="B16" s="11"/>
      <c r="C16" s="11"/>
      <c r="D16" s="12"/>
      <c r="E16" s="32"/>
      <c r="H16" s="14"/>
    </row>
    <row r="17" spans="1:8" ht="24" customHeight="1" thickBot="1">
      <c r="A17" s="91" t="s">
        <v>11</v>
      </c>
      <c r="B17" s="133">
        <v>2020</v>
      </c>
      <c r="C17" s="134"/>
      <c r="D17" s="134"/>
      <c r="E17" s="134"/>
      <c r="F17" s="134"/>
      <c r="G17" s="134"/>
      <c r="H17" s="135"/>
    </row>
    <row r="18" spans="1:8" ht="90" thickBot="1">
      <c r="A18" s="92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26</v>
      </c>
      <c r="H18" s="17" t="s">
        <v>19</v>
      </c>
    </row>
    <row r="19" spans="1:8" ht="12.75">
      <c r="A19" s="2">
        <v>65</v>
      </c>
      <c r="B19" s="3"/>
      <c r="C19" s="4"/>
      <c r="D19" s="5">
        <f>'plan rashoda i izdataka 2019'!C9</f>
        <v>285063.2</v>
      </c>
      <c r="E19" s="6"/>
      <c r="F19" s="6"/>
      <c r="G19" s="7"/>
      <c r="H19" s="8"/>
    </row>
    <row r="20" spans="1:8" ht="12.75">
      <c r="A20" s="18">
        <v>66</v>
      </c>
      <c r="B20" s="19"/>
      <c r="C20" s="20"/>
      <c r="D20" s="20"/>
      <c r="E20" s="20"/>
      <c r="F20" s="20">
        <f>'plan rashoda i izdataka 2019'!C11</f>
        <v>8115.5</v>
      </c>
      <c r="G20" s="21"/>
      <c r="H20" s="22"/>
    </row>
    <row r="21" spans="1:8" ht="12.75">
      <c r="A21" s="18">
        <v>67</v>
      </c>
      <c r="B21" s="19">
        <f>'plan rashoda i izdataka 2019'!C6+'plan rashoda i izdataka 2019'!C8</f>
        <v>4976450.81811</v>
      </c>
      <c r="C21" s="20"/>
      <c r="D21" s="20"/>
      <c r="E21" s="20"/>
      <c r="F21" s="20"/>
      <c r="G21" s="21"/>
      <c r="H21" s="22"/>
    </row>
    <row r="22" spans="1:8" ht="12.75">
      <c r="A22" s="18">
        <v>63</v>
      </c>
      <c r="B22" s="19"/>
      <c r="C22" s="20"/>
      <c r="D22" s="20"/>
      <c r="E22" s="20">
        <f>'plan rashoda i izdataka 2019'!C10</f>
        <v>225541</v>
      </c>
      <c r="F22" s="20"/>
      <c r="G22" s="21"/>
      <c r="H22" s="22"/>
    </row>
    <row r="23" spans="1:8" ht="12.75">
      <c r="A23" s="18">
        <v>66</v>
      </c>
      <c r="B23" s="19"/>
      <c r="C23" s="20">
        <f>'plan rashoda i izdataka 2019'!C7</f>
        <v>35224.5</v>
      </c>
      <c r="D23" s="20"/>
      <c r="E23" s="20"/>
      <c r="F23" s="20"/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1" customFormat="1" ht="30" customHeight="1" thickBot="1">
      <c r="A28" s="29" t="s">
        <v>20</v>
      </c>
      <c r="B28" s="30">
        <f>B19+B20+B21+B22+B23+B24+B25+B26</f>
        <v>4976450.81811</v>
      </c>
      <c r="C28" s="30">
        <f aca="true" t="shared" si="1" ref="C28:H28">C19+C20+C21+C22+C23+C24+C25+C26</f>
        <v>35224.5</v>
      </c>
      <c r="D28" s="30">
        <f t="shared" si="1"/>
        <v>285063.2</v>
      </c>
      <c r="E28" s="30">
        <f t="shared" si="1"/>
        <v>225541</v>
      </c>
      <c r="F28" s="30">
        <f t="shared" si="1"/>
        <v>8115.5</v>
      </c>
      <c r="G28" s="30">
        <f t="shared" si="1"/>
        <v>0</v>
      </c>
      <c r="H28" s="30">
        <f t="shared" si="1"/>
        <v>0</v>
      </c>
    </row>
    <row r="29" spans="1:8" s="1" customFormat="1" ht="28.5" customHeight="1" thickBot="1">
      <c r="A29" s="29" t="s">
        <v>71</v>
      </c>
      <c r="B29" s="130">
        <f>B28+C28+D28+E28+F28+G28+H28</f>
        <v>5530395.0181100005</v>
      </c>
      <c r="C29" s="131"/>
      <c r="D29" s="131"/>
      <c r="E29" s="131"/>
      <c r="F29" s="131"/>
      <c r="G29" s="131"/>
      <c r="H29" s="132"/>
    </row>
    <row r="30" spans="4:5" ht="13.5" thickBot="1">
      <c r="D30" s="34"/>
      <c r="E30" s="35"/>
    </row>
    <row r="31" spans="1:8" ht="26.25" thickBot="1">
      <c r="A31" s="91" t="s">
        <v>11</v>
      </c>
      <c r="B31" s="133" t="s">
        <v>90</v>
      </c>
      <c r="C31" s="134"/>
      <c r="D31" s="134"/>
      <c r="E31" s="134"/>
      <c r="F31" s="134"/>
      <c r="G31" s="134"/>
      <c r="H31" s="135"/>
    </row>
    <row r="32" spans="1:8" ht="90" thickBot="1">
      <c r="A32" s="92" t="s">
        <v>12</v>
      </c>
      <c r="B32" s="15" t="s">
        <v>13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26</v>
      </c>
      <c r="H32" s="17" t="s">
        <v>19</v>
      </c>
    </row>
    <row r="33" spans="1:8" ht="12.75">
      <c r="A33" s="2">
        <v>65</v>
      </c>
      <c r="B33" s="3"/>
      <c r="C33" s="4"/>
      <c r="D33" s="5">
        <f>'plan rashoda i izdataka 2019'!D9</f>
        <v>289624.2112</v>
      </c>
      <c r="E33" s="6"/>
      <c r="F33" s="6"/>
      <c r="G33" s="7"/>
      <c r="H33" s="8"/>
    </row>
    <row r="34" spans="1:8" ht="12.75">
      <c r="A34" s="18">
        <v>66</v>
      </c>
      <c r="B34" s="19"/>
      <c r="C34" s="20">
        <f>'plan rashoda i izdataka 2019'!D7</f>
        <v>35788.092</v>
      </c>
      <c r="D34" s="20"/>
      <c r="E34" s="20"/>
      <c r="F34" s="20"/>
      <c r="G34" s="21"/>
      <c r="H34" s="22"/>
    </row>
    <row r="35" spans="1:8" ht="12.75">
      <c r="A35" s="18">
        <v>67</v>
      </c>
      <c r="B35" s="19">
        <f>'plan rashoda i izdataka 2019'!D6+'plan rashoda i izdataka 2019'!D8</f>
        <v>4990413.35919976</v>
      </c>
      <c r="C35" s="20"/>
      <c r="D35" s="20"/>
      <c r="E35" s="20"/>
      <c r="F35" s="20"/>
      <c r="G35" s="21"/>
      <c r="H35" s="22"/>
    </row>
    <row r="36" spans="1:8" ht="12.75">
      <c r="A36" s="18">
        <v>63</v>
      </c>
      <c r="B36" s="19"/>
      <c r="C36" s="20"/>
      <c r="D36" s="20"/>
      <c r="E36" s="20">
        <f>'plan rashoda i izdataka 2019'!D10</f>
        <v>227517.65600000002</v>
      </c>
      <c r="F36" s="20"/>
      <c r="G36" s="21"/>
      <c r="H36" s="22"/>
    </row>
    <row r="37" spans="1:8" ht="12.75">
      <c r="A37" s="18">
        <v>66</v>
      </c>
      <c r="B37" s="19"/>
      <c r="C37" s="20"/>
      <c r="D37" s="20"/>
      <c r="E37" s="20"/>
      <c r="F37" s="20">
        <f>'plan rashoda i izdataka 2019'!D11</f>
        <v>8205.66</v>
      </c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1" customFormat="1" ht="30" customHeight="1" thickBot="1">
      <c r="A42" s="29" t="s">
        <v>20</v>
      </c>
      <c r="B42" s="30">
        <f>B33+B34+B35+B36+B37+B38+B39+B40</f>
        <v>4990413.35919976</v>
      </c>
      <c r="C42" s="30">
        <f aca="true" t="shared" si="2" ref="C42:H42">C33+C34+C35+C36+C37+C38+C39+C40</f>
        <v>35788.092</v>
      </c>
      <c r="D42" s="30">
        <f t="shared" si="2"/>
        <v>289624.2112</v>
      </c>
      <c r="E42" s="30">
        <f t="shared" si="2"/>
        <v>227517.65600000002</v>
      </c>
      <c r="F42" s="30">
        <f t="shared" si="2"/>
        <v>8205.66</v>
      </c>
      <c r="G42" s="30">
        <f t="shared" si="2"/>
        <v>0</v>
      </c>
      <c r="H42" s="30">
        <f t="shared" si="2"/>
        <v>0</v>
      </c>
    </row>
    <row r="43" spans="1:8" s="1" customFormat="1" ht="28.5" customHeight="1" thickBot="1">
      <c r="A43" s="29" t="s">
        <v>76</v>
      </c>
      <c r="B43" s="130">
        <f>B42+C42+D42+E42+F42+G42+H42</f>
        <v>5551548.97839976</v>
      </c>
      <c r="C43" s="131"/>
      <c r="D43" s="131"/>
      <c r="E43" s="131"/>
      <c r="F43" s="131"/>
      <c r="G43" s="131"/>
      <c r="H43" s="132"/>
    </row>
    <row r="44" spans="3:5" ht="13.5" customHeight="1">
      <c r="C44" s="36"/>
      <c r="D44" s="34"/>
      <c r="E44" s="37"/>
    </row>
    <row r="45" spans="3:5" ht="13.5" customHeight="1">
      <c r="C45" s="36"/>
      <c r="D45" s="38"/>
      <c r="E45" s="39"/>
    </row>
    <row r="46" spans="4:5" ht="13.5" customHeight="1">
      <c r="D46" s="40"/>
      <c r="E46" s="41"/>
    </row>
    <row r="47" spans="4:5" ht="13.5" customHeight="1">
      <c r="D47" s="42"/>
      <c r="E47" s="43"/>
    </row>
    <row r="48" spans="4:5" ht="13.5" customHeight="1">
      <c r="D48" s="34"/>
      <c r="E48" s="35"/>
    </row>
    <row r="49" spans="3:5" ht="28.5" customHeight="1">
      <c r="C49" s="36"/>
      <c r="D49" s="34"/>
      <c r="E49" s="44"/>
    </row>
    <row r="50" spans="3:5" ht="13.5" customHeight="1">
      <c r="C50" s="36"/>
      <c r="D50" s="34"/>
      <c r="E50" s="39"/>
    </row>
    <row r="51" spans="4:5" ht="13.5" customHeight="1">
      <c r="D51" s="34"/>
      <c r="E51" s="35"/>
    </row>
    <row r="52" spans="4:5" ht="13.5" customHeight="1">
      <c r="D52" s="34"/>
      <c r="E52" s="43"/>
    </row>
    <row r="53" spans="4:5" ht="13.5" customHeight="1">
      <c r="D53" s="34"/>
      <c r="E53" s="35"/>
    </row>
    <row r="54" spans="4:5" ht="22.5" customHeight="1">
      <c r="D54" s="34"/>
      <c r="E54" s="45"/>
    </row>
    <row r="55" spans="4:5" ht="13.5" customHeight="1">
      <c r="D55" s="40"/>
      <c r="E55" s="41"/>
    </row>
    <row r="56" spans="2:5" ht="13.5" customHeight="1">
      <c r="B56" s="36"/>
      <c r="D56" s="40"/>
      <c r="E56" s="46"/>
    </row>
    <row r="57" spans="3:5" ht="13.5" customHeight="1">
      <c r="C57" s="36"/>
      <c r="D57" s="40"/>
      <c r="E57" s="47"/>
    </row>
    <row r="58" spans="3:5" ht="13.5" customHeight="1">
      <c r="C58" s="36"/>
      <c r="D58" s="42"/>
      <c r="E58" s="39"/>
    </row>
    <row r="59" spans="4:5" ht="13.5" customHeight="1">
      <c r="D59" s="34"/>
      <c r="E59" s="35"/>
    </row>
    <row r="60" spans="2:5" ht="13.5" customHeight="1">
      <c r="B60" s="36"/>
      <c r="D60" s="34"/>
      <c r="E60" s="37"/>
    </row>
    <row r="61" spans="3:5" ht="13.5" customHeight="1">
      <c r="C61" s="36"/>
      <c r="D61" s="34"/>
      <c r="E61" s="46"/>
    </row>
    <row r="62" spans="3:5" ht="13.5" customHeight="1">
      <c r="C62" s="36"/>
      <c r="D62" s="42"/>
      <c r="E62" s="39"/>
    </row>
    <row r="63" spans="4:5" ht="13.5" customHeight="1">
      <c r="D63" s="40"/>
      <c r="E63" s="35"/>
    </row>
    <row r="64" spans="3:5" ht="13.5" customHeight="1">
      <c r="C64" s="36"/>
      <c r="D64" s="40"/>
      <c r="E64" s="46"/>
    </row>
    <row r="65" spans="4:5" ht="22.5" customHeight="1">
      <c r="D65" s="42"/>
      <c r="E65" s="45"/>
    </row>
    <row r="66" spans="4:5" ht="13.5" customHeight="1">
      <c r="D66" s="34"/>
      <c r="E66" s="35"/>
    </row>
    <row r="67" spans="4:5" ht="13.5" customHeight="1">
      <c r="D67" s="42"/>
      <c r="E67" s="39"/>
    </row>
    <row r="68" spans="4:5" ht="13.5" customHeight="1">
      <c r="D68" s="34"/>
      <c r="E68" s="35"/>
    </row>
    <row r="69" spans="4:5" ht="13.5" customHeight="1">
      <c r="D69" s="34"/>
      <c r="E69" s="35"/>
    </row>
    <row r="70" spans="1:5" ht="13.5" customHeight="1">
      <c r="A70" s="36"/>
      <c r="D70" s="48"/>
      <c r="E70" s="46"/>
    </row>
    <row r="71" spans="2:5" ht="13.5" customHeight="1">
      <c r="B71" s="36"/>
      <c r="C71" s="36"/>
      <c r="D71" s="49"/>
      <c r="E71" s="46"/>
    </row>
    <row r="72" spans="2:5" ht="13.5" customHeight="1">
      <c r="B72" s="36"/>
      <c r="C72" s="36"/>
      <c r="D72" s="49"/>
      <c r="E72" s="37"/>
    </row>
    <row r="73" spans="2:5" ht="13.5" customHeight="1">
      <c r="B73" s="36"/>
      <c r="C73" s="36"/>
      <c r="D73" s="42"/>
      <c r="E73" s="43"/>
    </row>
    <row r="74" spans="4:5" ht="12.75">
      <c r="D74" s="34"/>
      <c r="E74" s="35"/>
    </row>
    <row r="75" spans="2:5" ht="12.75">
      <c r="B75" s="36"/>
      <c r="D75" s="34"/>
      <c r="E75" s="46"/>
    </row>
    <row r="76" spans="3:5" ht="12.75">
      <c r="C76" s="36"/>
      <c r="D76" s="34"/>
      <c r="E76" s="37"/>
    </row>
    <row r="77" spans="3:5" ht="12.75">
      <c r="C77" s="36"/>
      <c r="D77" s="42"/>
      <c r="E77" s="39"/>
    </row>
    <row r="78" spans="4:5" ht="12.75">
      <c r="D78" s="34"/>
      <c r="E78" s="35"/>
    </row>
    <row r="79" spans="4:5" ht="12.75">
      <c r="D79" s="34"/>
      <c r="E79" s="35"/>
    </row>
    <row r="80" spans="4:5" ht="12.75">
      <c r="D80" s="50"/>
      <c r="E80" s="51"/>
    </row>
    <row r="81" spans="4:5" ht="12.75">
      <c r="D81" s="34"/>
      <c r="E81" s="35"/>
    </row>
    <row r="82" spans="4:5" ht="12.75">
      <c r="D82" s="34"/>
      <c r="E82" s="35"/>
    </row>
    <row r="83" spans="4:5" ht="12.75">
      <c r="D83" s="34"/>
      <c r="E83" s="35"/>
    </row>
    <row r="84" spans="4:5" ht="12.75">
      <c r="D84" s="42"/>
      <c r="E84" s="39"/>
    </row>
    <row r="85" spans="4:5" ht="12.75">
      <c r="D85" s="34"/>
      <c r="E85" s="35"/>
    </row>
    <row r="86" spans="4:5" ht="12.75">
      <c r="D86" s="42"/>
      <c r="E86" s="39"/>
    </row>
    <row r="87" spans="4:5" ht="12.75">
      <c r="D87" s="34"/>
      <c r="E87" s="35"/>
    </row>
    <row r="88" spans="4:5" ht="12.75">
      <c r="D88" s="34"/>
      <c r="E88" s="35"/>
    </row>
    <row r="89" spans="4:5" ht="12.75">
      <c r="D89" s="34"/>
      <c r="E89" s="35"/>
    </row>
    <row r="90" spans="4:5" ht="12.75">
      <c r="D90" s="34"/>
      <c r="E90" s="35"/>
    </row>
    <row r="91" spans="1:5" ht="28.5" customHeight="1">
      <c r="A91" s="52"/>
      <c r="B91" s="52"/>
      <c r="C91" s="52"/>
      <c r="D91" s="53"/>
      <c r="E91" s="54"/>
    </row>
    <row r="92" spans="3:5" ht="12.75">
      <c r="C92" s="36"/>
      <c r="D92" s="34"/>
      <c r="E92" s="37"/>
    </row>
    <row r="93" spans="4:5" ht="12.75">
      <c r="D93" s="55"/>
      <c r="E93" s="56"/>
    </row>
    <row r="94" spans="4:5" ht="12.75">
      <c r="D94" s="34"/>
      <c r="E94" s="35"/>
    </row>
    <row r="95" spans="4:5" ht="12.75">
      <c r="D95" s="50"/>
      <c r="E95" s="51"/>
    </row>
    <row r="96" spans="4:5" ht="12.75">
      <c r="D96" s="50"/>
      <c r="E96" s="51"/>
    </row>
    <row r="97" spans="4:5" ht="12.75">
      <c r="D97" s="34"/>
      <c r="E97" s="35"/>
    </row>
    <row r="98" spans="4:5" ht="12.75">
      <c r="D98" s="42"/>
      <c r="E98" s="39"/>
    </row>
    <row r="99" spans="4:5" ht="12.75">
      <c r="D99" s="34"/>
      <c r="E99" s="35"/>
    </row>
    <row r="100" spans="4:5" ht="12.75">
      <c r="D100" s="34"/>
      <c r="E100" s="35"/>
    </row>
    <row r="101" spans="4:5" ht="12.75">
      <c r="D101" s="42"/>
      <c r="E101" s="39"/>
    </row>
    <row r="102" spans="4:5" ht="12.75">
      <c r="D102" s="34"/>
      <c r="E102" s="35"/>
    </row>
    <row r="103" spans="4:5" ht="12.75">
      <c r="D103" s="50"/>
      <c r="E103" s="51"/>
    </row>
    <row r="104" spans="4:5" ht="12.75">
      <c r="D104" s="42"/>
      <c r="E104" s="56"/>
    </row>
    <row r="105" spans="4:5" ht="12.75">
      <c r="D105" s="40"/>
      <c r="E105" s="51"/>
    </row>
    <row r="106" spans="4:5" ht="12.75">
      <c r="D106" s="42"/>
      <c r="E106" s="39"/>
    </row>
    <row r="107" spans="4:5" ht="12.75">
      <c r="D107" s="34"/>
      <c r="E107" s="35"/>
    </row>
    <row r="108" spans="3:5" ht="12.75">
      <c r="C108" s="36"/>
      <c r="D108" s="34"/>
      <c r="E108" s="37"/>
    </row>
    <row r="109" spans="4:5" ht="12.75">
      <c r="D109" s="40"/>
      <c r="E109" s="39"/>
    </row>
    <row r="110" spans="4:5" ht="12.75">
      <c r="D110" s="40"/>
      <c r="E110" s="51"/>
    </row>
    <row r="111" spans="3:5" ht="12.75">
      <c r="C111" s="36"/>
      <c r="D111" s="40"/>
      <c r="E111" s="57"/>
    </row>
    <row r="112" spans="3:5" ht="12.75">
      <c r="C112" s="36"/>
      <c r="D112" s="42"/>
      <c r="E112" s="43"/>
    </row>
    <row r="113" spans="4:5" ht="12.75">
      <c r="D113" s="34"/>
      <c r="E113" s="35"/>
    </row>
    <row r="114" spans="4:5" ht="12.75">
      <c r="D114" s="55"/>
      <c r="E114" s="58"/>
    </row>
    <row r="115" spans="4:5" ht="11.25" customHeight="1">
      <c r="D115" s="50"/>
      <c r="E115" s="51"/>
    </row>
    <row r="116" spans="2:5" ht="24" customHeight="1">
      <c r="B116" s="36"/>
      <c r="D116" s="50"/>
      <c r="E116" s="59"/>
    </row>
    <row r="117" spans="3:5" ht="15" customHeight="1">
      <c r="C117" s="36"/>
      <c r="D117" s="50"/>
      <c r="E117" s="59"/>
    </row>
    <row r="118" spans="4:5" ht="11.25" customHeight="1">
      <c r="D118" s="55"/>
      <c r="E118" s="56"/>
    </row>
    <row r="119" spans="4:5" ht="12.75">
      <c r="D119" s="50"/>
      <c r="E119" s="51"/>
    </row>
    <row r="120" spans="2:5" ht="13.5" customHeight="1">
      <c r="B120" s="36"/>
      <c r="D120" s="50"/>
      <c r="E120" s="60"/>
    </row>
    <row r="121" spans="3:5" ht="12.75" customHeight="1">
      <c r="C121" s="36"/>
      <c r="D121" s="50"/>
      <c r="E121" s="37"/>
    </row>
    <row r="122" spans="3:5" ht="12.75" customHeight="1">
      <c r="C122" s="36"/>
      <c r="D122" s="42"/>
      <c r="E122" s="43"/>
    </row>
    <row r="123" spans="4:5" ht="12.75">
      <c r="D123" s="34"/>
      <c r="E123" s="35"/>
    </row>
    <row r="124" spans="3:5" ht="12.75">
      <c r="C124" s="36"/>
      <c r="D124" s="34"/>
      <c r="E124" s="57"/>
    </row>
    <row r="125" spans="4:5" ht="12.75">
      <c r="D125" s="55"/>
      <c r="E125" s="56"/>
    </row>
    <row r="126" spans="4:5" ht="12.75">
      <c r="D126" s="50"/>
      <c r="E126" s="51"/>
    </row>
    <row r="127" spans="4:5" ht="12.75">
      <c r="D127" s="34"/>
      <c r="E127" s="35"/>
    </row>
    <row r="128" spans="1:5" ht="19.5" customHeight="1">
      <c r="A128" s="61"/>
      <c r="B128" s="11"/>
      <c r="C128" s="11"/>
      <c r="D128" s="11"/>
      <c r="E128" s="46"/>
    </row>
    <row r="129" spans="1:5" ht="15" customHeight="1">
      <c r="A129" s="36"/>
      <c r="D129" s="48"/>
      <c r="E129" s="46"/>
    </row>
    <row r="130" spans="1:5" ht="12.75">
      <c r="A130" s="36"/>
      <c r="B130" s="36"/>
      <c r="D130" s="48"/>
      <c r="E130" s="37"/>
    </row>
    <row r="131" spans="3:5" ht="12.75">
      <c r="C131" s="36"/>
      <c r="D131" s="34"/>
      <c r="E131" s="46"/>
    </row>
    <row r="132" spans="4:5" ht="12.75">
      <c r="D132" s="38"/>
      <c r="E132" s="39"/>
    </row>
    <row r="133" spans="2:5" ht="12.75">
      <c r="B133" s="36"/>
      <c r="D133" s="34"/>
      <c r="E133" s="37"/>
    </row>
    <row r="134" spans="3:5" ht="12.75">
      <c r="C134" s="36"/>
      <c r="D134" s="34"/>
      <c r="E134" s="37"/>
    </row>
    <row r="135" spans="4:5" ht="12.75">
      <c r="D135" s="42"/>
      <c r="E135" s="43"/>
    </row>
    <row r="136" spans="3:5" ht="22.5" customHeight="1">
      <c r="C136" s="36"/>
      <c r="D136" s="34"/>
      <c r="E136" s="44"/>
    </row>
    <row r="137" spans="4:5" ht="12.75">
      <c r="D137" s="34"/>
      <c r="E137" s="43"/>
    </row>
    <row r="138" spans="2:5" ht="12.75">
      <c r="B138" s="36"/>
      <c r="D138" s="40"/>
      <c r="E138" s="46"/>
    </row>
    <row r="139" spans="3:5" ht="12.75">
      <c r="C139" s="36"/>
      <c r="D139" s="40"/>
      <c r="E139" s="47"/>
    </row>
    <row r="140" spans="4:5" ht="12.75">
      <c r="D140" s="42"/>
      <c r="E140" s="39"/>
    </row>
    <row r="141" spans="1:5" ht="13.5" customHeight="1">
      <c r="A141" s="36"/>
      <c r="D141" s="48"/>
      <c r="E141" s="46"/>
    </row>
    <row r="142" spans="2:5" ht="13.5" customHeight="1">
      <c r="B142" s="36"/>
      <c r="D142" s="34"/>
      <c r="E142" s="46"/>
    </row>
    <row r="143" spans="3:5" ht="13.5" customHeight="1">
      <c r="C143" s="36"/>
      <c r="D143" s="34"/>
      <c r="E143" s="37"/>
    </row>
    <row r="144" spans="3:5" ht="12.75">
      <c r="C144" s="36"/>
      <c r="D144" s="42"/>
      <c r="E144" s="39"/>
    </row>
    <row r="145" spans="3:5" ht="12.75">
      <c r="C145" s="36"/>
      <c r="D145" s="34"/>
      <c r="E145" s="37"/>
    </row>
    <row r="146" spans="4:5" ht="12.75">
      <c r="D146" s="55"/>
      <c r="E146" s="56"/>
    </row>
    <row r="147" spans="3:5" ht="12.75">
      <c r="C147" s="36"/>
      <c r="D147" s="40"/>
      <c r="E147" s="57"/>
    </row>
    <row r="148" spans="3:5" ht="12.75">
      <c r="C148" s="36"/>
      <c r="D148" s="42"/>
      <c r="E148" s="43"/>
    </row>
    <row r="149" spans="4:5" ht="12.75">
      <c r="D149" s="55"/>
      <c r="E149" s="62"/>
    </row>
    <row r="150" spans="2:5" ht="12.75">
      <c r="B150" s="36"/>
      <c r="D150" s="50"/>
      <c r="E150" s="60"/>
    </row>
    <row r="151" spans="3:5" ht="12.75">
      <c r="C151" s="36"/>
      <c r="D151" s="50"/>
      <c r="E151" s="37"/>
    </row>
    <row r="152" spans="3:5" ht="12.75">
      <c r="C152" s="36"/>
      <c r="D152" s="42"/>
      <c r="E152" s="43"/>
    </row>
    <row r="153" spans="3:5" ht="12.75">
      <c r="C153" s="36"/>
      <c r="D153" s="42"/>
      <c r="E153" s="43"/>
    </row>
    <row r="154" spans="4:5" ht="12.75">
      <c r="D154" s="34"/>
      <c r="E154" s="35"/>
    </row>
    <row r="155" spans="1:5" s="63" customFormat="1" ht="18" customHeight="1">
      <c r="A155" s="136"/>
      <c r="B155" s="137"/>
      <c r="C155" s="137"/>
      <c r="D155" s="137"/>
      <c r="E155" s="137"/>
    </row>
    <row r="156" spans="1:5" ht="28.5" customHeight="1">
      <c r="A156" s="52"/>
      <c r="B156" s="52"/>
      <c r="C156" s="52"/>
      <c r="D156" s="53"/>
      <c r="E156" s="54"/>
    </row>
    <row r="158" spans="1:5" ht="15.75">
      <c r="A158" s="65"/>
      <c r="B158" s="36"/>
      <c r="C158" s="36"/>
      <c r="D158" s="66"/>
      <c r="E158" s="10"/>
    </row>
    <row r="159" spans="1:5" ht="12.75">
      <c r="A159" s="36"/>
      <c r="B159" s="36"/>
      <c r="C159" s="36"/>
      <c r="D159" s="66"/>
      <c r="E159" s="10"/>
    </row>
    <row r="160" spans="1:5" ht="17.25" customHeight="1">
      <c r="A160" s="36"/>
      <c r="B160" s="36"/>
      <c r="C160" s="36"/>
      <c r="D160" s="66"/>
      <c r="E160" s="10"/>
    </row>
    <row r="161" spans="1:5" ht="13.5" customHeight="1">
      <c r="A161" s="36"/>
      <c r="B161" s="36"/>
      <c r="C161" s="36"/>
      <c r="D161" s="66"/>
      <c r="E161" s="10"/>
    </row>
    <row r="162" spans="1:5" ht="12.75">
      <c r="A162" s="36"/>
      <c r="B162" s="36"/>
      <c r="C162" s="36"/>
      <c r="D162" s="66"/>
      <c r="E162" s="10"/>
    </row>
    <row r="163" spans="1:3" ht="12.75">
      <c r="A163" s="36"/>
      <c r="B163" s="36"/>
      <c r="C163" s="36"/>
    </row>
    <row r="164" spans="1:5" ht="12.75">
      <c r="A164" s="36"/>
      <c r="B164" s="36"/>
      <c r="C164" s="36"/>
      <c r="D164" s="66"/>
      <c r="E164" s="10"/>
    </row>
    <row r="165" spans="1:5" ht="12.75">
      <c r="A165" s="36"/>
      <c r="B165" s="36"/>
      <c r="C165" s="36"/>
      <c r="D165" s="66"/>
      <c r="E165" s="67"/>
    </row>
    <row r="166" spans="1:5" ht="12.75">
      <c r="A166" s="36"/>
      <c r="B166" s="36"/>
      <c r="C166" s="36"/>
      <c r="D166" s="66"/>
      <c r="E166" s="10"/>
    </row>
    <row r="167" spans="1:5" ht="22.5" customHeight="1">
      <c r="A167" s="36"/>
      <c r="B167" s="36"/>
      <c r="C167" s="36"/>
      <c r="D167" s="66"/>
      <c r="E167" s="44"/>
    </row>
    <row r="168" spans="4:5" ht="22.5" customHeight="1">
      <c r="D168" s="42"/>
      <c r="E168" s="45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" right="0" top="0" bottom="0" header="0" footer="0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23.57421875" style="0" customWidth="1"/>
    <col min="3" max="3" width="14.28125" style="0" customWidth="1"/>
    <col min="4" max="4" width="13.8515625" style="0" customWidth="1"/>
    <col min="5" max="5" width="15.421875" style="0" customWidth="1"/>
    <col min="6" max="6" width="12.140625" style="0" customWidth="1"/>
    <col min="7" max="7" width="13.28125" style="0" customWidth="1"/>
    <col min="8" max="8" width="12.57421875" style="0" customWidth="1"/>
    <col min="9" max="9" width="12.7109375" style="0" bestFit="1" customWidth="1"/>
    <col min="10" max="10" width="11.57421875" style="0" customWidth="1"/>
    <col min="11" max="11" width="9.28125" style="0" bestFit="1" customWidth="1"/>
    <col min="12" max="12" width="15.00390625" style="0" customWidth="1"/>
    <col min="13" max="13" width="16.421875" style="0" bestFit="1" customWidth="1"/>
  </cols>
  <sheetData>
    <row r="1" spans="1:11" ht="12.75">
      <c r="A1" s="104" t="s">
        <v>27</v>
      </c>
      <c r="B1" s="104" t="s">
        <v>28</v>
      </c>
      <c r="C1" s="104"/>
      <c r="D1" s="104"/>
      <c r="K1" t="s">
        <v>29</v>
      </c>
    </row>
    <row r="2" spans="1:4" ht="12.75">
      <c r="A2" s="104" t="s">
        <v>30</v>
      </c>
      <c r="B2" s="104"/>
      <c r="C2" s="104"/>
      <c r="D2" s="104"/>
    </row>
    <row r="3" spans="1:4" ht="12.75">
      <c r="A3" s="104"/>
      <c r="B3" s="104"/>
      <c r="C3" s="104"/>
      <c r="D3" s="104"/>
    </row>
    <row r="4" spans="1:4" ht="12.75">
      <c r="A4" s="104" t="s">
        <v>31</v>
      </c>
      <c r="B4" s="104" t="s">
        <v>87</v>
      </c>
      <c r="C4" s="104" t="s">
        <v>74</v>
      </c>
      <c r="D4" s="104" t="s">
        <v>88</v>
      </c>
    </row>
    <row r="5" spans="1:4" ht="12.75">
      <c r="A5" s="104"/>
      <c r="B5" s="104"/>
      <c r="C5" s="104"/>
      <c r="D5" s="104"/>
    </row>
    <row r="6" spans="1:4" ht="12.75">
      <c r="A6" s="104" t="s">
        <v>13</v>
      </c>
      <c r="B6" s="105">
        <f>D30+D23</f>
        <v>4888501.91</v>
      </c>
      <c r="C6" s="106">
        <f>D23+((D30*2.1/100)+D30)</f>
        <v>4904980.81811</v>
      </c>
      <c r="D6" s="106">
        <f>((D30*3.7336/100)+D30)+D23</f>
        <v>4917799.83919976</v>
      </c>
    </row>
    <row r="7" spans="1:6" ht="12.75">
      <c r="A7" s="104" t="s">
        <v>32</v>
      </c>
      <c r="B7" s="106">
        <f>F76</f>
        <v>34500</v>
      </c>
      <c r="C7" s="106">
        <f>(B7*2.1/100)+B7</f>
        <v>35224.5</v>
      </c>
      <c r="D7" s="106">
        <f>(B7*3.7336/100)+B7</f>
        <v>35788.092</v>
      </c>
      <c r="F7" s="106"/>
    </row>
    <row r="8" spans="1:6" ht="12.75">
      <c r="A8" s="104" t="s">
        <v>68</v>
      </c>
      <c r="B8" s="105">
        <f>E76</f>
        <v>70000</v>
      </c>
      <c r="C8" s="106">
        <f>(B8*2.1/100)+B8</f>
        <v>71470</v>
      </c>
      <c r="D8" s="106">
        <f>(B8*3.7336/100)+B8</f>
        <v>72613.52</v>
      </c>
      <c r="F8" s="106"/>
    </row>
    <row r="9" spans="1:6" ht="12.75">
      <c r="A9" s="104" t="s">
        <v>15</v>
      </c>
      <c r="B9" s="106">
        <f>G76</f>
        <v>279200</v>
      </c>
      <c r="C9" s="106">
        <f>(B9*2.1/100)+B9</f>
        <v>285063.2</v>
      </c>
      <c r="D9" s="106">
        <f>(B9*3.7336/100)+B9</f>
        <v>289624.2112</v>
      </c>
      <c r="F9" s="106"/>
    </row>
    <row r="10" spans="1:6" ht="12.75">
      <c r="A10" s="104" t="s">
        <v>16</v>
      </c>
      <c r="B10" s="106">
        <f>H76</f>
        <v>223000</v>
      </c>
      <c r="C10" s="106">
        <f>H23+(((H30+H62+H69+H73)*2.1/100)+H30+H62+H69+H73)</f>
        <v>225541</v>
      </c>
      <c r="D10" s="106">
        <f>((H75*3.7336/100)+H75)+H23</f>
        <v>227517.65600000002</v>
      </c>
      <c r="F10" s="106"/>
    </row>
    <row r="11" spans="1:6" ht="12.75">
      <c r="A11" s="104" t="s">
        <v>21</v>
      </c>
      <c r="B11" s="106">
        <f>I76</f>
        <v>8000</v>
      </c>
      <c r="C11" s="106">
        <v>8115.5</v>
      </c>
      <c r="D11" s="106">
        <v>8205.66</v>
      </c>
      <c r="F11" s="106"/>
    </row>
    <row r="12" spans="1:7" ht="12.75">
      <c r="A12" s="107" t="s">
        <v>33</v>
      </c>
      <c r="B12" s="104"/>
      <c r="C12" s="106">
        <f>(B12*1.7/100)+B12</f>
        <v>0</v>
      </c>
      <c r="D12" s="106">
        <f>(C12*0/100)+C12</f>
        <v>0</v>
      </c>
      <c r="F12" s="100"/>
      <c r="G12" s="100"/>
    </row>
    <row r="13" spans="1:7" ht="12.75">
      <c r="A13" s="104" t="s">
        <v>34</v>
      </c>
      <c r="B13" s="104"/>
      <c r="C13" s="106">
        <f>(B13*1.7/100)+B13</f>
        <v>0</v>
      </c>
      <c r="D13" s="106">
        <f>(C13*0/100)+C13</f>
        <v>0</v>
      </c>
      <c r="F13" s="100"/>
      <c r="G13" s="100"/>
    </row>
    <row r="14" spans="1:7" ht="12.75">
      <c r="A14" s="104" t="s">
        <v>85</v>
      </c>
      <c r="B14" s="105">
        <f>B6+B7+B8+B9+B10+B11</f>
        <v>5503201.91</v>
      </c>
      <c r="C14" s="105">
        <f>C6+C7+C8+C9+C10+C11</f>
        <v>5530395.0181100005</v>
      </c>
      <c r="D14" s="105">
        <f>D6+D7+D8+D9+D10+D11</f>
        <v>5551548.97839976</v>
      </c>
      <c r="F14" s="100"/>
      <c r="G14" s="100"/>
    </row>
    <row r="15" spans="1:7" ht="12.75">
      <c r="A15" s="104" t="s">
        <v>35</v>
      </c>
      <c r="B15" s="105">
        <f>B6+B7+B8+B9+B10+B11</f>
        <v>5503201.91</v>
      </c>
      <c r="C15" s="106">
        <f>C6+C7+C8+C9+C10+C11</f>
        <v>5530395.0181100005</v>
      </c>
      <c r="D15" s="106">
        <f>D6+D7+D8+D9+D10+D11</f>
        <v>5551548.97839976</v>
      </c>
      <c r="F15" s="101"/>
      <c r="G15" s="101"/>
    </row>
    <row r="19" ht="12.75">
      <c r="M19" t="s">
        <v>10</v>
      </c>
    </row>
    <row r="21" ht="13.5" thickBot="1"/>
    <row r="22" spans="1:13" ht="79.5" thickBot="1">
      <c r="A22" s="103" t="s">
        <v>82</v>
      </c>
      <c r="B22" s="111" t="s">
        <v>36</v>
      </c>
      <c r="C22" s="102" t="s">
        <v>87</v>
      </c>
      <c r="D22" s="103" t="s">
        <v>13</v>
      </c>
      <c r="E22" s="103" t="s">
        <v>68</v>
      </c>
      <c r="F22" s="103" t="s">
        <v>14</v>
      </c>
      <c r="G22" s="103" t="s">
        <v>15</v>
      </c>
      <c r="H22" s="103" t="s">
        <v>70</v>
      </c>
      <c r="I22" s="103" t="s">
        <v>21</v>
      </c>
      <c r="J22" s="102" t="s">
        <v>18</v>
      </c>
      <c r="K22" s="109" t="s">
        <v>19</v>
      </c>
      <c r="L22" s="103" t="s">
        <v>75</v>
      </c>
      <c r="M22" s="103" t="s">
        <v>89</v>
      </c>
    </row>
    <row r="23" spans="1:13" ht="19.5">
      <c r="A23" s="97">
        <v>31</v>
      </c>
      <c r="C23" s="110">
        <f>C24+C25+C26+C27+C28</f>
        <v>4208292</v>
      </c>
      <c r="D23" s="113">
        <f aca="true" t="shared" si="0" ref="D23:M23">D24+D25+D26+D27+D28</f>
        <v>4103792</v>
      </c>
      <c r="E23" s="110">
        <f>E24+E25+E26+E27+E28</f>
        <v>0</v>
      </c>
      <c r="F23" s="110">
        <f t="shared" si="0"/>
        <v>2500</v>
      </c>
      <c r="G23" s="110">
        <f t="shared" si="0"/>
        <v>0</v>
      </c>
      <c r="H23" s="110">
        <f>H24+H25+H26+H27+H28</f>
        <v>102000</v>
      </c>
      <c r="I23" s="110">
        <f t="shared" si="0"/>
        <v>0</v>
      </c>
      <c r="J23" s="110">
        <f t="shared" si="0"/>
        <v>0</v>
      </c>
      <c r="K23" s="110">
        <f t="shared" si="0"/>
        <v>0</v>
      </c>
      <c r="L23" s="110">
        <f t="shared" si="0"/>
        <v>4208292</v>
      </c>
      <c r="M23" s="110">
        <f t="shared" si="0"/>
        <v>4208292</v>
      </c>
    </row>
    <row r="24" spans="1:13" ht="12.75">
      <c r="A24">
        <v>3111</v>
      </c>
      <c r="B24" t="s">
        <v>77</v>
      </c>
      <c r="C24" s="95">
        <f>D24+E24+F24+G24+H24+I24+J24+K24</f>
        <v>3440080</v>
      </c>
      <c r="D24">
        <v>3353580</v>
      </c>
      <c r="H24" s="95">
        <v>86500</v>
      </c>
      <c r="L24" s="96">
        <f>((D24+E24+F24+G24+H24+I24+J24+K24)*0/100)+D24+E24+F24+G24+H24+I24+J24+K24</f>
        <v>3440080</v>
      </c>
      <c r="M24" s="96">
        <f>(L24*0/100)+L24</f>
        <v>3440080</v>
      </c>
    </row>
    <row r="25" spans="1:13" ht="12.75">
      <c r="A25">
        <v>31219</v>
      </c>
      <c r="B25" t="s">
        <v>78</v>
      </c>
      <c r="C25" s="95">
        <f>D25+E25+F25+G25+H25+I25+J25+K25</f>
        <v>52500</v>
      </c>
      <c r="D25">
        <v>50000</v>
      </c>
      <c r="F25" s="96">
        <v>2500</v>
      </c>
      <c r="H25" s="115">
        <v>0</v>
      </c>
      <c r="L25" s="96">
        <f>((D25+E25+F25+G25+H25+I25+J25+K25)*0/100)+D25+E25+F25+G25+H25+I25+J25+K25</f>
        <v>52500</v>
      </c>
      <c r="M25" s="96">
        <f>(L25*0/100)+L25</f>
        <v>52500</v>
      </c>
    </row>
    <row r="26" spans="1:13" ht="12.75">
      <c r="A26">
        <v>31321</v>
      </c>
      <c r="B26" t="s">
        <v>80</v>
      </c>
      <c r="C26" s="95">
        <f>D26+E26+F26+G26+H26+I26+J26+K26</f>
        <v>533840</v>
      </c>
      <c r="D26">
        <v>519840</v>
      </c>
      <c r="H26" s="95">
        <v>14000</v>
      </c>
      <c r="L26" s="96">
        <f>((D26+E26+F26+G26+H26+I26+J26+K26)*0/100)+D26+E26+F26+G26+H26+I26+J26+K26</f>
        <v>533840</v>
      </c>
      <c r="M26" s="96">
        <f>(L26*0/100)+L26</f>
        <v>533840</v>
      </c>
    </row>
    <row r="27" spans="1:13" ht="12.75">
      <c r="A27">
        <v>31323</v>
      </c>
      <c r="B27" s="95" t="s">
        <v>79</v>
      </c>
      <c r="C27" s="95">
        <f>D27+E27+F27+G27+H27+I27+J27+K27</f>
        <v>61872</v>
      </c>
      <c r="D27">
        <v>60372</v>
      </c>
      <c r="H27" s="115">
        <v>1500</v>
      </c>
      <c r="L27" s="96">
        <f>((D27+E27+F27+G27+H27+I27+J27+K27)*0/100)+D27+E27+F27+G27+H27+I27+J27+K27</f>
        <v>61872</v>
      </c>
      <c r="M27" s="96">
        <f>(L27*0/100)+L27</f>
        <v>61872</v>
      </c>
    </row>
    <row r="28" spans="1:13" ht="12.75">
      <c r="A28">
        <v>3212</v>
      </c>
      <c r="B28" t="s">
        <v>81</v>
      </c>
      <c r="C28" s="95">
        <f>D28+E28+F28+G28+H28+I28+J28+K28</f>
        <v>120000</v>
      </c>
      <c r="D28">
        <v>120000</v>
      </c>
      <c r="H28">
        <v>0</v>
      </c>
      <c r="L28" s="96">
        <f>((D28+E28+F28+G28+H28+I28+J28+K28)*0/100)+D28+E28+F28+G28+H28+I28+J28+K28</f>
        <v>120000</v>
      </c>
      <c r="M28" s="96">
        <f>(L28*0/100)+L28</f>
        <v>120000</v>
      </c>
    </row>
    <row r="29" ht="12.75">
      <c r="C29">
        <v>0</v>
      </c>
    </row>
    <row r="30" spans="1:13" ht="19.5">
      <c r="A30" s="97">
        <v>32</v>
      </c>
      <c r="C30" s="108">
        <f>C31+C32+C33+C34+C35+C36+C37+C38+C39+C40+C41+C42+C43+C44+C45+C46+C47+C48+C51+C52+C53+C54+C56+C55+C57+C50</f>
        <v>1287909.9100000001</v>
      </c>
      <c r="D30" s="114">
        <f>D31+D32+D33+D34+D35+D36+D37+D38+D39+D40+D41+D42+D43+D44+D45+D46+D47+D48+D51+D52+D53+D54+D56+D55+D57</f>
        <v>784709.91</v>
      </c>
      <c r="E30" s="108">
        <f>E31+E32+E33+E34+E35+E36+E37+E38+E39+E40+E41+E42+E43+E44+E45+E46+E47+E48+E51+E52+E53+E54+E56+E55</f>
        <v>70000</v>
      </c>
      <c r="F30" s="108">
        <f>F31+F32+F33+F34+F35+F36+F37+F38+F39+F40+F41+F42+F43+F44+F45+F46+F47+F48+F51+F52+F53+F54+F56+F55</f>
        <v>32000</v>
      </c>
      <c r="G30" s="108">
        <f>G31+G32+G33+G34+G35+G36+G37+G38+G39+G40+G41+G42+G43+G44+G45+G46+G47+G48+G51+G52+G53+G54+G56+G55+G50</f>
        <v>279200</v>
      </c>
      <c r="H30" s="108">
        <f>H31+H32+H33+H34+H35+H36+H37+H38+H39+H40+H41+H42+H43+H44+H45+H46+H47+H48+H51+H52+H53+H54+H56+H55</f>
        <v>114000</v>
      </c>
      <c r="I30" s="108">
        <f>I31+I32+I33+I34+I35+I36+I37+I38+I39+I40+I41+I42+I43+I44+I45+I46+I47+I48+I51+I52+I53+I54+I56+I55</f>
        <v>8000</v>
      </c>
      <c r="J30" s="108">
        <f>J31+J32+J33+J34+J35+J36+J37+J38+J39+J40+J41+J42+J43+J44+J45+J46+J47+J48+J51+J52+J53+J54+J56+J55</f>
        <v>0</v>
      </c>
      <c r="K30" s="108">
        <f>K31+K32+K33+K34+K35+K36+K37+K38+K39+K40+K41+K42+K43+K44+K45+K46+K47+K48+K51+K52+K53+K54+K56+K55</f>
        <v>0</v>
      </c>
      <c r="L30" s="108">
        <f>L31+L32+L33+L34+L35+L36+L37+L38+L39+L40+L41+L42+L43+L44+L45+L46+L47+L48+L51+L52+L53+L54+L56+L55+L57+L50</f>
        <v>1314956.01811</v>
      </c>
      <c r="M30" s="108">
        <f>M31+M32+M33+M34+M35+M36+M37+M38+M39+M40+M41+M42+M43+M44+M45+M46+M47+M48+M51+M52+M53+M54+M56+M55+M57+M50</f>
        <v>1335995.3143997602</v>
      </c>
    </row>
    <row r="31" spans="1:13" ht="12.75">
      <c r="A31">
        <v>3211</v>
      </c>
      <c r="B31" t="s">
        <v>37</v>
      </c>
      <c r="C31" s="95">
        <f>D31+E31+F31+G31+H31+I31+J31+K31</f>
        <v>51872</v>
      </c>
      <c r="D31" s="95">
        <v>23872</v>
      </c>
      <c r="F31">
        <v>20000</v>
      </c>
      <c r="G31">
        <v>3000</v>
      </c>
      <c r="H31">
        <v>5000</v>
      </c>
      <c r="L31" s="96">
        <f>((D31+E31+F31+G31+H31+I31+J31+K31)*2.1/100)+D31+E31+F31+G31+H31+I31+J31+K31</f>
        <v>52961.312000000005</v>
      </c>
      <c r="M31" s="96">
        <f>(C31*3.7336/100)+C31</f>
        <v>53808.692992</v>
      </c>
    </row>
    <row r="32" spans="1:13" ht="12.75">
      <c r="A32">
        <v>3213</v>
      </c>
      <c r="B32" t="s">
        <v>38</v>
      </c>
      <c r="C32" s="95">
        <f>D32+E32+F32+G32+H32+I32+J32+K32</f>
        <v>0</v>
      </c>
      <c r="D32" s="95">
        <v>0</v>
      </c>
      <c r="F32" s="96">
        <v>0</v>
      </c>
      <c r="L32" s="96">
        <f aca="true" t="shared" si="1" ref="L32:L74">((D32+E32+F32+G32+H32+I32+J32+K32)*2.1/100)+D32+E32+F32+G32+H32+I32+J32+K32</f>
        <v>0</v>
      </c>
      <c r="M32" s="96">
        <f aca="true" t="shared" si="2" ref="M32:M57">(C32*3.7336/100)+C32</f>
        <v>0</v>
      </c>
    </row>
    <row r="33" spans="1:13" ht="12.75">
      <c r="A33">
        <v>3241</v>
      </c>
      <c r="B33" t="s">
        <v>39</v>
      </c>
      <c r="C33" s="95">
        <f aca="true" t="shared" si="3" ref="C33:C74">D33+E33+F33+G33+H33+I33+J33+K33</f>
        <v>0</v>
      </c>
      <c r="D33" s="95">
        <v>0</v>
      </c>
      <c r="G33" s="96"/>
      <c r="L33" s="96">
        <f t="shared" si="1"/>
        <v>0</v>
      </c>
      <c r="M33" s="96">
        <f t="shared" si="2"/>
        <v>0</v>
      </c>
    </row>
    <row r="34" spans="1:13" ht="12.75">
      <c r="A34">
        <v>3221</v>
      </c>
      <c r="B34" t="s">
        <v>40</v>
      </c>
      <c r="C34" s="95">
        <f t="shared" si="3"/>
        <v>32940</v>
      </c>
      <c r="D34" s="95">
        <v>32940</v>
      </c>
      <c r="F34" s="96">
        <v>0</v>
      </c>
      <c r="L34" s="96">
        <f t="shared" si="1"/>
        <v>33631.74</v>
      </c>
      <c r="M34" s="96">
        <f t="shared" si="2"/>
        <v>34169.84784</v>
      </c>
    </row>
    <row r="35" spans="1:13" ht="12.75">
      <c r="A35">
        <v>3222</v>
      </c>
      <c r="B35" t="s">
        <v>41</v>
      </c>
      <c r="C35" s="95">
        <f t="shared" si="3"/>
        <v>217850</v>
      </c>
      <c r="D35" s="95">
        <v>17350</v>
      </c>
      <c r="F35" s="96">
        <v>0</v>
      </c>
      <c r="G35" s="96">
        <v>200000</v>
      </c>
      <c r="H35">
        <v>500</v>
      </c>
      <c r="L35" s="96">
        <f t="shared" si="1"/>
        <v>222424.85</v>
      </c>
      <c r="M35" s="96">
        <f t="shared" si="2"/>
        <v>225983.6476</v>
      </c>
    </row>
    <row r="36" spans="1:13" ht="12.75">
      <c r="A36">
        <v>32231</v>
      </c>
      <c r="B36" t="s">
        <v>42</v>
      </c>
      <c r="C36" s="95">
        <f t="shared" si="3"/>
        <v>60000</v>
      </c>
      <c r="D36" s="95">
        <v>60000</v>
      </c>
      <c r="F36" s="96">
        <v>0</v>
      </c>
      <c r="L36" s="96">
        <f t="shared" si="1"/>
        <v>61260</v>
      </c>
      <c r="M36" s="96">
        <f t="shared" si="2"/>
        <v>62240.16</v>
      </c>
    </row>
    <row r="37" spans="1:13" ht="12.75">
      <c r="A37">
        <v>32234</v>
      </c>
      <c r="B37" t="s">
        <v>43</v>
      </c>
      <c r="C37" s="95">
        <f t="shared" si="3"/>
        <v>83347.91</v>
      </c>
      <c r="D37" s="95">
        <v>83347.91</v>
      </c>
      <c r="L37" s="96">
        <f t="shared" si="1"/>
        <v>85098.21611000001</v>
      </c>
      <c r="M37" s="96">
        <f t="shared" si="2"/>
        <v>86459.78756776001</v>
      </c>
    </row>
    <row r="38" spans="1:13" ht="12.75">
      <c r="A38">
        <v>3224</v>
      </c>
      <c r="B38" t="s">
        <v>44</v>
      </c>
      <c r="C38" s="95">
        <f t="shared" si="3"/>
        <v>15000</v>
      </c>
      <c r="D38" s="95">
        <v>15000</v>
      </c>
      <c r="F38" s="96">
        <v>0</v>
      </c>
      <c r="L38" s="96">
        <f t="shared" si="1"/>
        <v>15315</v>
      </c>
      <c r="M38" s="96">
        <f t="shared" si="2"/>
        <v>15560.04</v>
      </c>
    </row>
    <row r="39" spans="1:13" ht="12.75">
      <c r="A39">
        <v>3225</v>
      </c>
      <c r="B39" t="s">
        <v>45</v>
      </c>
      <c r="C39" s="95">
        <f t="shared" si="3"/>
        <v>10000</v>
      </c>
      <c r="D39" s="95">
        <v>10000</v>
      </c>
      <c r="F39" s="96">
        <v>0</v>
      </c>
      <c r="L39" s="96">
        <f t="shared" si="1"/>
        <v>10210</v>
      </c>
      <c r="M39" s="96">
        <f t="shared" si="2"/>
        <v>10373.36</v>
      </c>
    </row>
    <row r="40" spans="1:13" ht="12.75">
      <c r="A40">
        <v>3231</v>
      </c>
      <c r="B40" t="s">
        <v>46</v>
      </c>
      <c r="C40" s="95">
        <f t="shared" si="3"/>
        <v>20500</v>
      </c>
      <c r="D40" s="95">
        <v>20500</v>
      </c>
      <c r="F40" s="96">
        <v>0</v>
      </c>
      <c r="L40" s="96">
        <f t="shared" si="1"/>
        <v>20930.5</v>
      </c>
      <c r="M40" s="96">
        <f t="shared" si="2"/>
        <v>21265.388</v>
      </c>
    </row>
    <row r="41" spans="1:13" ht="12.75">
      <c r="A41">
        <v>3232</v>
      </c>
      <c r="B41" t="s">
        <v>47</v>
      </c>
      <c r="C41" s="95">
        <f t="shared" si="3"/>
        <v>15000</v>
      </c>
      <c r="D41" s="95">
        <v>15000</v>
      </c>
      <c r="F41" s="96">
        <v>0</v>
      </c>
      <c r="L41" s="96">
        <f t="shared" si="1"/>
        <v>15315</v>
      </c>
      <c r="M41" s="96">
        <f t="shared" si="2"/>
        <v>15560.04</v>
      </c>
    </row>
    <row r="42" spans="1:13" ht="12.75">
      <c r="A42">
        <v>3233</v>
      </c>
      <c r="B42" t="s">
        <v>48</v>
      </c>
      <c r="C42" s="95">
        <f t="shared" si="3"/>
        <v>0</v>
      </c>
      <c r="D42" s="95">
        <v>0</v>
      </c>
      <c r="F42" s="96">
        <v>0</v>
      </c>
      <c r="L42" s="96">
        <f t="shared" si="1"/>
        <v>0</v>
      </c>
      <c r="M42" s="96">
        <f t="shared" si="2"/>
        <v>0</v>
      </c>
    </row>
    <row r="43" spans="1:13" ht="12.75">
      <c r="A43">
        <v>3234</v>
      </c>
      <c r="B43" t="s">
        <v>49</v>
      </c>
      <c r="C43" s="95">
        <f t="shared" si="3"/>
        <v>62000</v>
      </c>
      <c r="D43" s="95">
        <v>62000</v>
      </c>
      <c r="F43" s="96">
        <v>0</v>
      </c>
      <c r="L43" s="96">
        <f t="shared" si="1"/>
        <v>63302</v>
      </c>
      <c r="M43" s="96">
        <f t="shared" si="2"/>
        <v>64314.832</v>
      </c>
    </row>
    <row r="44" spans="1:13" ht="12.75">
      <c r="A44">
        <v>3235</v>
      </c>
      <c r="B44" t="s">
        <v>50</v>
      </c>
      <c r="C44" s="95">
        <f t="shared" si="3"/>
        <v>497500</v>
      </c>
      <c r="D44" s="95">
        <v>416000</v>
      </c>
      <c r="E44">
        <v>60000</v>
      </c>
      <c r="F44" s="96">
        <v>0</v>
      </c>
      <c r="H44">
        <v>16500</v>
      </c>
      <c r="I44" s="96">
        <v>5000</v>
      </c>
      <c r="L44" s="96">
        <f t="shared" si="1"/>
        <v>507947.5</v>
      </c>
      <c r="M44" s="96">
        <f t="shared" si="2"/>
        <v>516074.66</v>
      </c>
    </row>
    <row r="45" spans="1:13" ht="12.75">
      <c r="A45">
        <v>3236</v>
      </c>
      <c r="B45" t="s">
        <v>51</v>
      </c>
      <c r="C45" s="95">
        <f t="shared" si="3"/>
        <v>8000</v>
      </c>
      <c r="D45" s="95">
        <v>8000</v>
      </c>
      <c r="F45" s="96">
        <v>0</v>
      </c>
      <c r="G45">
        <v>0</v>
      </c>
      <c r="L45" s="96">
        <f t="shared" si="1"/>
        <v>8168</v>
      </c>
      <c r="M45" s="96">
        <f t="shared" si="2"/>
        <v>8298.688</v>
      </c>
    </row>
    <row r="46" spans="1:13" ht="12.75">
      <c r="A46">
        <v>3237</v>
      </c>
      <c r="B46" t="s">
        <v>52</v>
      </c>
      <c r="C46" s="95">
        <f t="shared" si="3"/>
        <v>21000</v>
      </c>
      <c r="D46" s="95">
        <v>0</v>
      </c>
      <c r="E46" s="96"/>
      <c r="F46" s="96">
        <v>0</v>
      </c>
      <c r="G46">
        <v>0</v>
      </c>
      <c r="H46">
        <v>21000</v>
      </c>
      <c r="L46" s="96">
        <f t="shared" si="1"/>
        <v>21441</v>
      </c>
      <c r="M46" s="96">
        <f t="shared" si="2"/>
        <v>21784.056</v>
      </c>
    </row>
    <row r="47" spans="1:13" ht="12.75">
      <c r="A47">
        <v>3238</v>
      </c>
      <c r="B47" t="s">
        <v>53</v>
      </c>
      <c r="C47" s="95">
        <f t="shared" si="3"/>
        <v>10000</v>
      </c>
      <c r="D47" s="95">
        <v>10000</v>
      </c>
      <c r="F47" s="96">
        <v>0</v>
      </c>
      <c r="L47" s="96">
        <f t="shared" si="1"/>
        <v>10210</v>
      </c>
      <c r="M47" s="96">
        <f t="shared" si="2"/>
        <v>10373.36</v>
      </c>
    </row>
    <row r="48" spans="1:13" ht="13.5" thickBot="1">
      <c r="A48">
        <v>3239</v>
      </c>
      <c r="B48" t="s">
        <v>54</v>
      </c>
      <c r="C48" s="95">
        <f t="shared" si="3"/>
        <v>10000</v>
      </c>
      <c r="D48" s="95">
        <v>0</v>
      </c>
      <c r="E48" s="96">
        <v>0</v>
      </c>
      <c r="F48" s="96">
        <v>10000</v>
      </c>
      <c r="H48">
        <v>0</v>
      </c>
      <c r="I48" s="96"/>
      <c r="L48" s="96">
        <f t="shared" si="1"/>
        <v>10210</v>
      </c>
      <c r="M48" s="96">
        <f t="shared" si="2"/>
        <v>10373.36</v>
      </c>
    </row>
    <row r="49" spans="1:13" ht="79.5" thickBot="1">
      <c r="A49" s="103" t="s">
        <v>82</v>
      </c>
      <c r="B49" s="111" t="s">
        <v>36</v>
      </c>
      <c r="C49" s="102" t="s">
        <v>87</v>
      </c>
      <c r="D49" s="103" t="s">
        <v>13</v>
      </c>
      <c r="E49" s="103" t="s">
        <v>68</v>
      </c>
      <c r="F49" s="103" t="s">
        <v>14</v>
      </c>
      <c r="G49" s="103" t="s">
        <v>15</v>
      </c>
      <c r="H49" s="103" t="s">
        <v>70</v>
      </c>
      <c r="I49" s="103" t="s">
        <v>21</v>
      </c>
      <c r="J49" s="102" t="s">
        <v>18</v>
      </c>
      <c r="K49" s="109" t="s">
        <v>19</v>
      </c>
      <c r="L49" s="103" t="s">
        <v>75</v>
      </c>
      <c r="M49" s="103" t="s">
        <v>89</v>
      </c>
    </row>
    <row r="50" spans="1:13" ht="12.75">
      <c r="A50">
        <v>3241</v>
      </c>
      <c r="B50" t="s">
        <v>73</v>
      </c>
      <c r="C50" s="95">
        <f>D50+E50+F50+G50+H50+I50+J50+K50</f>
        <v>42200</v>
      </c>
      <c r="D50" s="95"/>
      <c r="E50" s="96"/>
      <c r="F50" s="96"/>
      <c r="G50">
        <v>42200</v>
      </c>
      <c r="I50" s="96"/>
      <c r="L50" s="96">
        <f t="shared" si="1"/>
        <v>43086.2</v>
      </c>
      <c r="M50" s="96">
        <f t="shared" si="2"/>
        <v>43775.5792</v>
      </c>
    </row>
    <row r="51" spans="1:13" ht="12.75">
      <c r="A51">
        <v>3292</v>
      </c>
      <c r="B51" t="s">
        <v>55</v>
      </c>
      <c r="C51" s="95">
        <f t="shared" si="3"/>
        <v>20000</v>
      </c>
      <c r="D51" s="95">
        <v>10000</v>
      </c>
      <c r="G51" s="96">
        <v>10000</v>
      </c>
      <c r="L51" s="96">
        <f t="shared" si="1"/>
        <v>20420</v>
      </c>
      <c r="M51" s="96">
        <f t="shared" si="2"/>
        <v>20746.72</v>
      </c>
    </row>
    <row r="52" spans="1:13" ht="12.75">
      <c r="A52">
        <v>3293</v>
      </c>
      <c r="B52" t="s">
        <v>56</v>
      </c>
      <c r="C52" s="95">
        <f t="shared" si="3"/>
        <v>2000</v>
      </c>
      <c r="D52" s="95">
        <v>0</v>
      </c>
      <c r="F52" s="96">
        <v>0</v>
      </c>
      <c r="H52">
        <v>2000</v>
      </c>
      <c r="L52" s="96">
        <f t="shared" si="1"/>
        <v>2042</v>
      </c>
      <c r="M52" s="96">
        <f t="shared" si="2"/>
        <v>2074.672</v>
      </c>
    </row>
    <row r="53" spans="1:13" ht="12.75">
      <c r="A53">
        <v>3294</v>
      </c>
      <c r="B53" t="s">
        <v>57</v>
      </c>
      <c r="C53" s="95">
        <f t="shared" si="3"/>
        <v>700</v>
      </c>
      <c r="D53" s="95">
        <v>700</v>
      </c>
      <c r="F53" s="96">
        <v>0</v>
      </c>
      <c r="L53" s="96">
        <f t="shared" si="1"/>
        <v>714.7</v>
      </c>
      <c r="M53" s="96">
        <f t="shared" si="2"/>
        <v>726.1352</v>
      </c>
    </row>
    <row r="54" spans="1:13" ht="12.75">
      <c r="A54">
        <v>3224</v>
      </c>
      <c r="B54" t="s">
        <v>44</v>
      </c>
      <c r="C54" s="95">
        <f t="shared" si="3"/>
        <v>0</v>
      </c>
      <c r="D54" s="95">
        <v>0</v>
      </c>
      <c r="F54" s="96">
        <v>0</v>
      </c>
      <c r="L54" s="96">
        <f t="shared" si="1"/>
        <v>0</v>
      </c>
      <c r="M54" s="96">
        <f t="shared" si="2"/>
        <v>0</v>
      </c>
    </row>
    <row r="55" spans="1:13" ht="12.75">
      <c r="A55">
        <v>3295</v>
      </c>
      <c r="B55" t="s">
        <v>72</v>
      </c>
      <c r="C55" s="95">
        <f t="shared" si="3"/>
        <v>0</v>
      </c>
      <c r="D55" s="95">
        <v>0</v>
      </c>
      <c r="F55" s="96"/>
      <c r="L55" s="96">
        <f t="shared" si="1"/>
        <v>0</v>
      </c>
      <c r="M55" s="96">
        <f t="shared" si="2"/>
        <v>0</v>
      </c>
    </row>
    <row r="56" spans="1:13" ht="15.75">
      <c r="A56">
        <v>3299</v>
      </c>
      <c r="B56" t="s">
        <v>58</v>
      </c>
      <c r="C56" s="95">
        <f>D56+E56+F56+G56+H56+I56+J56+K56</f>
        <v>108000</v>
      </c>
      <c r="D56" s="112">
        <v>0</v>
      </c>
      <c r="E56" s="96">
        <v>10000</v>
      </c>
      <c r="F56" s="96">
        <v>2000</v>
      </c>
      <c r="G56" s="96">
        <v>24000</v>
      </c>
      <c r="H56" s="96">
        <v>69000</v>
      </c>
      <c r="I56" s="96">
        <v>3000</v>
      </c>
      <c r="L56" s="96">
        <f t="shared" si="1"/>
        <v>110268</v>
      </c>
      <c r="M56" s="96">
        <f t="shared" si="2"/>
        <v>112032.288</v>
      </c>
    </row>
    <row r="57" spans="1:13" ht="15.75">
      <c r="A57">
        <v>32379</v>
      </c>
      <c r="B57" t="s">
        <v>84</v>
      </c>
      <c r="C57" s="95">
        <f>D57+E57+F57+G57+H57+I57+J57+K57</f>
        <v>0</v>
      </c>
      <c r="D57" s="112">
        <v>0</v>
      </c>
      <c r="E57" s="96"/>
      <c r="F57" s="96"/>
      <c r="G57" s="96"/>
      <c r="H57" s="96"/>
      <c r="I57" s="96"/>
      <c r="L57" s="96">
        <f t="shared" si="1"/>
        <v>0</v>
      </c>
      <c r="M57" s="96">
        <f t="shared" si="2"/>
        <v>0</v>
      </c>
    </row>
    <row r="58" spans="1:13" ht="19.5">
      <c r="A58" s="97">
        <v>34</v>
      </c>
      <c r="C58" s="108">
        <f>D58+E58+F58+G58+H58+I58+J58+K58</f>
        <v>0</v>
      </c>
      <c r="D58" s="108">
        <f aca="true" t="shared" si="4" ref="D58:M58">D59+D60+D61</f>
        <v>0</v>
      </c>
      <c r="E58" s="108">
        <f t="shared" si="4"/>
        <v>0</v>
      </c>
      <c r="F58" s="108">
        <f t="shared" si="4"/>
        <v>0</v>
      </c>
      <c r="G58" s="108">
        <f t="shared" si="4"/>
        <v>0</v>
      </c>
      <c r="H58" s="108">
        <f t="shared" si="4"/>
        <v>0</v>
      </c>
      <c r="I58" s="108">
        <f t="shared" si="4"/>
        <v>0</v>
      </c>
      <c r="J58" s="108">
        <f t="shared" si="4"/>
        <v>0</v>
      </c>
      <c r="K58" s="108">
        <f t="shared" si="4"/>
        <v>0</v>
      </c>
      <c r="L58" s="108">
        <f t="shared" si="4"/>
        <v>0</v>
      </c>
      <c r="M58" s="108">
        <f t="shared" si="4"/>
        <v>0</v>
      </c>
    </row>
    <row r="59" spans="1:13" ht="12.75">
      <c r="A59">
        <v>3431</v>
      </c>
      <c r="B59" t="s">
        <v>59</v>
      </c>
      <c r="C59" s="95">
        <f t="shared" si="3"/>
        <v>0</v>
      </c>
      <c r="D59" s="95">
        <v>0</v>
      </c>
      <c r="L59" s="96">
        <f t="shared" si="1"/>
        <v>0</v>
      </c>
      <c r="M59" s="96">
        <f aca="true" t="shared" si="5" ref="M59:M74">(L59*1.6/100)+L59</f>
        <v>0</v>
      </c>
    </row>
    <row r="60" spans="1:13" ht="12.75">
      <c r="A60">
        <v>3433</v>
      </c>
      <c r="B60" t="s">
        <v>60</v>
      </c>
      <c r="C60" s="95">
        <f t="shared" si="3"/>
        <v>0</v>
      </c>
      <c r="D60" s="95">
        <v>0</v>
      </c>
      <c r="L60" s="96">
        <f t="shared" si="1"/>
        <v>0</v>
      </c>
      <c r="M60" s="96">
        <f t="shared" si="5"/>
        <v>0</v>
      </c>
    </row>
    <row r="61" spans="3:13" ht="12.75">
      <c r="C61" s="95">
        <f t="shared" si="3"/>
        <v>0</v>
      </c>
      <c r="D61" s="95">
        <v>0</v>
      </c>
      <c r="L61" s="96">
        <f t="shared" si="1"/>
        <v>0</v>
      </c>
      <c r="M61" s="96">
        <f t="shared" si="5"/>
        <v>0</v>
      </c>
    </row>
    <row r="62" spans="1:13" ht="19.5">
      <c r="A62" s="97">
        <v>42</v>
      </c>
      <c r="C62" s="108">
        <f>D62+E62+F62+G62+H62+I62+J62+K62</f>
        <v>7000</v>
      </c>
      <c r="D62" s="108">
        <f>D63+D64+D65+D66+D67+D68</f>
        <v>0</v>
      </c>
      <c r="E62" s="108">
        <f aca="true" t="shared" si="6" ref="E62:M62">E63+E64+E65+E66+E67</f>
        <v>0</v>
      </c>
      <c r="F62" s="108">
        <f t="shared" si="6"/>
        <v>0</v>
      </c>
      <c r="G62" s="108">
        <f t="shared" si="6"/>
        <v>0</v>
      </c>
      <c r="H62" s="108">
        <f t="shared" si="6"/>
        <v>7000</v>
      </c>
      <c r="I62" s="108">
        <f t="shared" si="6"/>
        <v>0</v>
      </c>
      <c r="J62" s="108">
        <f t="shared" si="6"/>
        <v>0</v>
      </c>
      <c r="K62" s="108">
        <f t="shared" si="6"/>
        <v>0</v>
      </c>
      <c r="L62" s="108">
        <f>L63+L64+L65+L66+L67</f>
        <v>7147</v>
      </c>
      <c r="M62" s="108">
        <f t="shared" si="6"/>
        <v>7261.352</v>
      </c>
    </row>
    <row r="63" spans="1:13" ht="12.75">
      <c r="A63">
        <v>4221</v>
      </c>
      <c r="B63" t="s">
        <v>61</v>
      </c>
      <c r="C63" s="95">
        <f t="shared" si="3"/>
        <v>7000</v>
      </c>
      <c r="D63" s="95">
        <v>0</v>
      </c>
      <c r="E63" s="96"/>
      <c r="H63">
        <v>7000</v>
      </c>
      <c r="L63" s="96">
        <f t="shared" si="1"/>
        <v>7147</v>
      </c>
      <c r="M63" s="96">
        <f t="shared" si="5"/>
        <v>7261.352</v>
      </c>
    </row>
    <row r="64" spans="1:13" ht="12.75">
      <c r="A64">
        <v>4241</v>
      </c>
      <c r="B64" t="s">
        <v>62</v>
      </c>
      <c r="C64" s="95">
        <f>D64+E64+F64+G64+H64+I64+J64+K64</f>
        <v>0</v>
      </c>
      <c r="D64" s="95">
        <v>0</v>
      </c>
      <c r="E64" s="96"/>
      <c r="H64" s="96"/>
      <c r="L64" s="96">
        <f t="shared" si="1"/>
        <v>0</v>
      </c>
      <c r="M64" s="96">
        <f t="shared" si="5"/>
        <v>0</v>
      </c>
    </row>
    <row r="65" spans="1:13" ht="12.75">
      <c r="A65">
        <v>4225</v>
      </c>
      <c r="B65" t="s">
        <v>63</v>
      </c>
      <c r="C65" s="95">
        <f t="shared" si="3"/>
        <v>0</v>
      </c>
      <c r="D65" s="95">
        <v>0</v>
      </c>
      <c r="F65">
        <v>0</v>
      </c>
      <c r="L65" s="96">
        <f t="shared" si="1"/>
        <v>0</v>
      </c>
      <c r="M65" s="96">
        <f t="shared" si="5"/>
        <v>0</v>
      </c>
    </row>
    <row r="66" spans="1:13" ht="12.75">
      <c r="A66">
        <v>4226</v>
      </c>
      <c r="B66" t="s">
        <v>64</v>
      </c>
      <c r="C66" s="95">
        <f t="shared" si="3"/>
        <v>0</v>
      </c>
      <c r="D66" s="95">
        <v>0</v>
      </c>
      <c r="E66" s="96"/>
      <c r="L66" s="96">
        <f t="shared" si="1"/>
        <v>0</v>
      </c>
      <c r="M66" s="96">
        <f t="shared" si="5"/>
        <v>0</v>
      </c>
    </row>
    <row r="67" spans="1:13" ht="12.75">
      <c r="A67">
        <v>4227</v>
      </c>
      <c r="B67" t="s">
        <v>65</v>
      </c>
      <c r="C67" s="95">
        <f t="shared" si="3"/>
        <v>0</v>
      </c>
      <c r="D67" s="95">
        <v>0</v>
      </c>
      <c r="E67" s="96"/>
      <c r="F67" s="96">
        <v>0</v>
      </c>
      <c r="H67" s="96"/>
      <c r="I67" s="96"/>
      <c r="L67" s="96">
        <f t="shared" si="1"/>
        <v>0</v>
      </c>
      <c r="M67" s="96">
        <f t="shared" si="5"/>
        <v>0</v>
      </c>
    </row>
    <row r="68" spans="1:13" ht="15.75">
      <c r="A68" t="s">
        <v>86</v>
      </c>
      <c r="B68" t="s">
        <v>83</v>
      </c>
      <c r="C68" s="95">
        <f>D68+E68+F68+G68+H68+I68+J68+K68</f>
        <v>0</v>
      </c>
      <c r="D68" s="112">
        <v>0</v>
      </c>
      <c r="L68" s="96">
        <f t="shared" si="1"/>
        <v>0</v>
      </c>
      <c r="M68" s="96">
        <f t="shared" si="5"/>
        <v>0</v>
      </c>
    </row>
    <row r="69" spans="1:13" ht="19.5">
      <c r="A69" s="97">
        <v>45</v>
      </c>
      <c r="C69" s="108">
        <f>D69+E69+F69+G69+H69+I69+J69+K69</f>
        <v>0</v>
      </c>
      <c r="D69" s="108">
        <f aca="true" t="shared" si="7" ref="D69:L69">D70+D71+D72+D73+D74</f>
        <v>0</v>
      </c>
      <c r="E69" s="108">
        <f t="shared" si="7"/>
        <v>0</v>
      </c>
      <c r="F69" s="108">
        <f t="shared" si="7"/>
        <v>0</v>
      </c>
      <c r="G69" s="108">
        <f t="shared" si="7"/>
        <v>0</v>
      </c>
      <c r="H69" s="108">
        <f t="shared" si="7"/>
        <v>0</v>
      </c>
      <c r="I69" s="108">
        <f t="shared" si="7"/>
        <v>0</v>
      </c>
      <c r="J69" s="108">
        <f t="shared" si="7"/>
        <v>0</v>
      </c>
      <c r="K69" s="108">
        <f t="shared" si="7"/>
        <v>0</v>
      </c>
      <c r="L69" s="108">
        <f t="shared" si="7"/>
        <v>0</v>
      </c>
      <c r="M69" s="108">
        <f>M70+M71+M72</f>
        <v>0</v>
      </c>
    </row>
    <row r="70" spans="1:13" ht="12.75">
      <c r="A70">
        <v>4511</v>
      </c>
      <c r="B70" t="s">
        <v>66</v>
      </c>
      <c r="C70" s="95">
        <f t="shared" si="3"/>
        <v>0</v>
      </c>
      <c r="D70" s="95">
        <v>0</v>
      </c>
      <c r="E70" s="96"/>
      <c r="H70" s="96"/>
      <c r="L70" s="96">
        <f t="shared" si="1"/>
        <v>0</v>
      </c>
      <c r="M70" s="96">
        <f t="shared" si="5"/>
        <v>0</v>
      </c>
    </row>
    <row r="71" spans="3:13" ht="12.75">
      <c r="C71" s="95">
        <f t="shared" si="3"/>
        <v>0</v>
      </c>
      <c r="D71" s="95">
        <v>0</v>
      </c>
      <c r="L71" s="96">
        <f t="shared" si="1"/>
        <v>0</v>
      </c>
      <c r="M71" s="96">
        <f t="shared" si="5"/>
        <v>0</v>
      </c>
    </row>
    <row r="72" spans="3:13" ht="12.75">
      <c r="C72" s="95">
        <f t="shared" si="3"/>
        <v>0</v>
      </c>
      <c r="D72" s="95">
        <v>0</v>
      </c>
      <c r="L72" s="96">
        <f t="shared" si="1"/>
        <v>0</v>
      </c>
      <c r="M72" s="96">
        <f t="shared" si="5"/>
        <v>0</v>
      </c>
    </row>
    <row r="73" spans="1:13" ht="19.5">
      <c r="A73" s="97">
        <v>51</v>
      </c>
      <c r="C73" s="108">
        <f>D73+E73+F73+G73+H73+I73+J73+K73</f>
        <v>0</v>
      </c>
      <c r="D73" s="108">
        <f aca="true" t="shared" si="8" ref="D73:M73">D74</f>
        <v>0</v>
      </c>
      <c r="E73" s="108">
        <f t="shared" si="8"/>
        <v>0</v>
      </c>
      <c r="F73" s="108">
        <f t="shared" si="8"/>
        <v>0</v>
      </c>
      <c r="G73" s="108">
        <f t="shared" si="8"/>
        <v>0</v>
      </c>
      <c r="H73" s="108">
        <f t="shared" si="8"/>
        <v>0</v>
      </c>
      <c r="I73" s="108">
        <f t="shared" si="8"/>
        <v>0</v>
      </c>
      <c r="J73" s="108">
        <f t="shared" si="8"/>
        <v>0</v>
      </c>
      <c r="K73" s="108">
        <f t="shared" si="8"/>
        <v>0</v>
      </c>
      <c r="L73" s="108">
        <f t="shared" si="8"/>
        <v>0</v>
      </c>
      <c r="M73" s="108">
        <f t="shared" si="8"/>
        <v>0</v>
      </c>
    </row>
    <row r="74" spans="1:13" ht="12.75">
      <c r="A74">
        <v>5111</v>
      </c>
      <c r="C74" s="95">
        <f t="shared" si="3"/>
        <v>0</v>
      </c>
      <c r="D74" s="95">
        <v>0</v>
      </c>
      <c r="L74" s="96">
        <f t="shared" si="1"/>
        <v>0</v>
      </c>
      <c r="M74" s="96">
        <f t="shared" si="5"/>
        <v>0</v>
      </c>
    </row>
    <row r="75" spans="1:13" ht="12.75">
      <c r="A75" s="104" t="s">
        <v>69</v>
      </c>
      <c r="B75" s="104"/>
      <c r="C75" s="106">
        <f>C31+C32+C33+C34+C35+C36+C37+C38+C39+C40+C41+C42+C43+C44+C45+C46+C47+C48+C50+C51+C52+C53+C54+C55+C56+C57+C59+C60+C61+C63+C64+C65+C66+C67+C68+C70+C71+C72+C74</f>
        <v>1294909.9100000001</v>
      </c>
      <c r="D75" s="105">
        <f>SUM(D31:D56)+SUM(D59:D61)+SUM(D63:D68)+SUM(D70+D72)+D74+D71+D57</f>
        <v>784709.91</v>
      </c>
      <c r="E75" s="106">
        <f>SUM(E31:E56)+SUM(E59:E61)+SUM(E63:E68)+SUM(E70+E72)+E74+E71</f>
        <v>70000</v>
      </c>
      <c r="F75" s="106">
        <f>SUM(F31:F56)+SUM(F59:F61)+SUM(F63:F68)+SUM(F70+F72)+F74+F71</f>
        <v>32000</v>
      </c>
      <c r="G75" s="106">
        <f>SUM(G31:G56)+SUM(G59:G61)+SUM(G63:G68)+SUM(G70+G72)+G74+G71</f>
        <v>279200</v>
      </c>
      <c r="H75" s="106">
        <f>SUM(H31:H56)+SUM(H59:H61)+SUM(H63:H68)+SUM(H70+H72)+H74+H71</f>
        <v>121000</v>
      </c>
      <c r="I75" s="106">
        <f>SUM(I31:I56)+SUM(I59:I61)+SUM(I63:I68)+SUM(I70+I72)+I74+I71</f>
        <v>8000</v>
      </c>
      <c r="J75" s="106">
        <f>SUM(J31:J56)+SUM(J59:J61)+SUM(J63:J68)+SUM(J70+J72)+J74+J71</f>
        <v>0</v>
      </c>
      <c r="K75" s="106">
        <f>SUM(K31:K56)+SUM(K59:K61)+SUM(K63:K68)+SUM(K70+K72)+K74+K71</f>
        <v>0</v>
      </c>
      <c r="L75" s="106">
        <f>SUM(L31:L56)+SUM(L59:L61)+SUM(L63:L68)+SUM(L70+L72)+L74+L71</f>
        <v>1322103.01811</v>
      </c>
      <c r="M75" s="106">
        <f>SUM(M31:M56)+SUM(M59:M61)+SUM(M63:M68)+SUM(M70+M72)+M74+M71</f>
        <v>1343256.6663997602</v>
      </c>
    </row>
    <row r="76" spans="1:13" ht="12.75">
      <c r="A76" s="104" t="s">
        <v>67</v>
      </c>
      <c r="B76" s="104"/>
      <c r="C76" s="105">
        <f>C23+C30+C58+C62+C69+C73</f>
        <v>5503201.91</v>
      </c>
      <c r="D76" s="105">
        <f>D75</f>
        <v>784709.91</v>
      </c>
      <c r="E76" s="105">
        <f>E75+E23</f>
        <v>70000</v>
      </c>
      <c r="F76" s="105">
        <f>F75+F23</f>
        <v>34500</v>
      </c>
      <c r="G76" s="105">
        <f>G75</f>
        <v>279200</v>
      </c>
      <c r="H76" s="105">
        <f>H75+H23</f>
        <v>223000</v>
      </c>
      <c r="I76" s="105">
        <f>I75</f>
        <v>8000</v>
      </c>
      <c r="J76" s="104">
        <v>0</v>
      </c>
      <c r="K76" s="104">
        <v>0</v>
      </c>
      <c r="L76" s="105">
        <f>L23+L30+L58+L62+L69+L73</f>
        <v>5530395.01811</v>
      </c>
      <c r="M76" s="105">
        <f>M75+M23</f>
        <v>5551548.66639976</v>
      </c>
    </row>
    <row r="78" ht="12.75">
      <c r="L78" s="95"/>
    </row>
    <row r="79" ht="12.75">
      <c r="L79" s="96"/>
    </row>
    <row r="80" ht="12.75">
      <c r="J80" s="96"/>
    </row>
    <row r="81" spans="10:12" ht="12.75">
      <c r="J81" s="96"/>
      <c r="L81" s="96"/>
    </row>
    <row r="82" ht="12.75">
      <c r="J82" s="96"/>
    </row>
    <row r="83" ht="12.75">
      <c r="J83" s="96"/>
    </row>
    <row r="84" ht="12.75">
      <c r="J84" s="96"/>
    </row>
    <row r="85" ht="12.75">
      <c r="J85" s="96"/>
    </row>
    <row r="86" ht="12.75">
      <c r="J86" s="96"/>
    </row>
    <row r="87" ht="12.75">
      <c r="J87" s="96"/>
    </row>
    <row r="88" ht="409.5">
      <c r="J88" s="96"/>
    </row>
    <row r="89" ht="409.5">
      <c r="J89" s="96"/>
    </row>
    <row r="90" ht="409.5">
      <c r="J90" s="96"/>
    </row>
    <row r="91" ht="409.5">
      <c r="J91" s="96"/>
    </row>
    <row r="92" ht="12.75">
      <c r="J92" s="96"/>
    </row>
    <row r="93" ht="12.75">
      <c r="J93" s="96"/>
    </row>
    <row r="94" ht="12.75">
      <c r="J94" s="96"/>
    </row>
    <row r="95" ht="12.75">
      <c r="J95" s="96"/>
    </row>
    <row r="96" ht="12.75">
      <c r="J96" s="96"/>
    </row>
    <row r="97" ht="12.75">
      <c r="J97" s="96"/>
    </row>
    <row r="98" ht="12.75">
      <c r="J98" s="96"/>
    </row>
    <row r="99" ht="12.75">
      <c r="J99" s="96"/>
    </row>
    <row r="100" ht="12.75">
      <c r="J100" s="96"/>
    </row>
    <row r="101" ht="12.75">
      <c r="J101" s="96"/>
    </row>
    <row r="102" ht="12.75">
      <c r="J102" s="96"/>
    </row>
    <row r="103" ht="12.75">
      <c r="J103" s="96"/>
    </row>
    <row r="104" ht="12.75">
      <c r="J104" s="96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skole</cp:lastModifiedBy>
  <cp:lastPrinted>2018-12-17T12:27:18Z</cp:lastPrinted>
  <dcterms:created xsi:type="dcterms:W3CDTF">2013-09-11T11:00:21Z</dcterms:created>
  <dcterms:modified xsi:type="dcterms:W3CDTF">2018-12-17T12:28:18Z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