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B66" i="37"/>
  <c r="C66" i="37"/>
  <c r="D66" i="37"/>
  <c r="G66" i="37"/>
  <c r="B67" i="37"/>
  <c r="B68" i="37"/>
  <c r="C68" i="37"/>
  <c r="D68" i="37"/>
  <c r="B69" i="37"/>
  <c r="C69" i="37"/>
  <c r="D69" i="37"/>
  <c r="B70" i="37"/>
  <c r="B71" i="37"/>
  <c r="C71" i="37"/>
  <c r="D71" i="37"/>
  <c r="G71" i="37" s="1"/>
  <c r="B72" i="37"/>
  <c r="C72" i="37"/>
  <c r="D72" i="37"/>
  <c r="G72" i="37"/>
  <c r="B73" i="37"/>
  <c r="C73" i="37"/>
  <c r="D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s="1"/>
  <c r="B160" i="37"/>
  <c r="C160" i="37"/>
  <c r="D160" i="37"/>
  <c r="G160" i="37" s="1"/>
  <c r="B161" i="37"/>
  <c r="B162" i="37"/>
  <c r="B163" i="37"/>
  <c r="C163" i="37"/>
  <c r="D163" i="37"/>
  <c r="G163" i="37" s="1"/>
  <c r="B164" i="37"/>
  <c r="C164" i="37"/>
  <c r="D164" i="37"/>
  <c r="G164" i="37" s="1"/>
  <c r="B165" i="37"/>
  <c r="C165" i="37"/>
  <c r="D165" i="37"/>
  <c r="G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G285" i="37" s="1"/>
  <c r="C285" i="37"/>
  <c r="D285" i="37"/>
  <c r="B286" i="37"/>
  <c r="G286" i="37" s="1"/>
  <c r="C286" i="37"/>
  <c r="D286" i="37"/>
  <c r="B287" i="37"/>
  <c r="G287" i="37" s="1"/>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C628" i="37"/>
  <c r="D628" i="37"/>
  <c r="B629" i="37"/>
  <c r="G629" i="37" s="1"/>
  <c r="C629" i="37"/>
  <c r="D629" i="37"/>
  <c r="B630" i="37"/>
  <c r="B631" i="37"/>
  <c r="B632" i="37"/>
  <c r="B633" i="37"/>
  <c r="B634" i="37"/>
  <c r="B635" i="37"/>
  <c r="B636" i="37"/>
  <c r="B637" i="37"/>
  <c r="B638" i="37"/>
  <c r="C638" i="37"/>
  <c r="D638" i="37"/>
  <c r="B639" i="37"/>
  <c r="G639" i="37" s="1"/>
  <c r="C639" i="37"/>
  <c r="D639" i="37"/>
  <c r="B640" i="37"/>
  <c r="G640" i="37" s="1"/>
  <c r="C640" i="37"/>
  <c r="D640" i="37"/>
  <c r="B641" i="37"/>
  <c r="G641" i="37" s="1"/>
  <c r="C641" i="37"/>
  <c r="D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B666" i="37"/>
  <c r="C666" i="37"/>
  <c r="D666" i="37"/>
  <c r="G666" i="37"/>
  <c r="B667" i="37"/>
  <c r="C667" i="37"/>
  <c r="D667" i="37"/>
  <c r="G667" i="37"/>
  <c r="B668" i="37"/>
  <c r="C668" i="37"/>
  <c r="D668" i="37"/>
  <c r="G668" i="37"/>
  <c r="B669" i="37"/>
  <c r="C669" i="37"/>
  <c r="D669" i="37"/>
  <c r="B670" i="37"/>
  <c r="C670" i="37"/>
  <c r="D670" i="37"/>
  <c r="G670" i="37"/>
  <c r="B671" i="37"/>
  <c r="C671" i="37"/>
  <c r="D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s="1"/>
  <c r="B686" i="37"/>
  <c r="C686" i="37"/>
  <c r="D686" i="37"/>
  <c r="G686" i="37"/>
  <c r="B687" i="37"/>
  <c r="C687" i="37"/>
  <c r="D687" i="37"/>
  <c r="G687" i="37"/>
  <c r="B688" i="37"/>
  <c r="C688" i="37"/>
  <c r="D688" i="37"/>
  <c r="G688" i="37"/>
  <c r="B689" i="37"/>
  <c r="C689" i="37"/>
  <c r="D689" i="37"/>
  <c r="G689" i="37" s="1"/>
  <c r="B690" i="37"/>
  <c r="C690" i="37"/>
  <c r="D690" i="37"/>
  <c r="G690" i="37" s="1"/>
  <c r="B691" i="37"/>
  <c r="C691" i="37"/>
  <c r="D691" i="37"/>
  <c r="G691" i="37"/>
  <c r="B692" i="37"/>
  <c r="C692" i="37"/>
  <c r="D692" i="37"/>
  <c r="G692" i="37" s="1"/>
  <c r="B693" i="37"/>
  <c r="C693" i="37"/>
  <c r="D693" i="37"/>
  <c r="G693" i="37"/>
  <c r="B694" i="37"/>
  <c r="C694" i="37"/>
  <c r="D694" i="37"/>
  <c r="G694" i="37" s="1"/>
  <c r="B695" i="37"/>
  <c r="C695" i="37"/>
  <c r="D695" i="37"/>
  <c r="G695" i="37"/>
  <c r="B696" i="37"/>
  <c r="C696" i="37"/>
  <c r="D696" i="37"/>
  <c r="G696" i="37"/>
  <c r="B697" i="37"/>
  <c r="C697" i="37"/>
  <c r="D697" i="37"/>
  <c r="G697" i="37"/>
  <c r="B698" i="37"/>
  <c r="C698" i="37"/>
  <c r="D698" i="37"/>
  <c r="G698" i="37" s="1"/>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H1007" i="37" s="1"/>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G1055" i="37" s="1"/>
  <c r="B1056" i="37"/>
  <c r="C1056" i="37"/>
  <c r="D1056" i="37"/>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G1136" i="37" s="1"/>
  <c r="C1136" i="37"/>
  <c r="D1136" i="37"/>
  <c r="B1137" i="37"/>
  <c r="C1137" i="37"/>
  <c r="D1137" i="37"/>
  <c r="H1137" i="37" s="1"/>
  <c r="B1138" i="37"/>
  <c r="B1139" i="37"/>
  <c r="B1140" i="37"/>
  <c r="B1141" i="37"/>
  <c r="C1141" i="37"/>
  <c r="D1141" i="37"/>
  <c r="B1142" i="37"/>
  <c r="C1142" i="37"/>
  <c r="D1142" i="37"/>
  <c r="B1143" i="37"/>
  <c r="B1144" i="37"/>
  <c r="G1144" i="37" s="1"/>
  <c r="C1144" i="37"/>
  <c r="D1144" i="37"/>
  <c r="B1145" i="37"/>
  <c r="G1145" i="37" s="1"/>
  <c r="C1145" i="37"/>
  <c r="D1145" i="37"/>
  <c r="B1146" i="37"/>
  <c r="G1146" i="37" s="1"/>
  <c r="C1146" i="37"/>
  <c r="D1146" i="37"/>
  <c r="B1147" i="37"/>
  <c r="G1147" i="37" s="1"/>
  <c r="C1147" i="37"/>
  <c r="D1147" i="37"/>
  <c r="B1148" i="37"/>
  <c r="G1148" i="37" s="1"/>
  <c r="C1148" i="37"/>
  <c r="D1148" i="37"/>
  <c r="B1149" i="37"/>
  <c r="G1149" i="37" s="1"/>
  <c r="C1149" i="37"/>
  <c r="D1149" i="37"/>
  <c r="B1150" i="37"/>
  <c r="G1150" i="37" s="1"/>
  <c r="C1150" i="37"/>
  <c r="D1150" i="37"/>
  <c r="B1151" i="37"/>
  <c r="G1151" i="37" s="1"/>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B1207" i="37"/>
  <c r="C1207" i="37"/>
  <c r="G1207" i="37" s="1"/>
  <c r="D1207" i="37"/>
  <c r="B1208" i="37"/>
  <c r="B1209" i="37"/>
  <c r="C1209" i="37"/>
  <c r="D1209" i="37"/>
  <c r="G1209" i="37"/>
  <c r="B1210" i="37"/>
  <c r="C1210" i="37"/>
  <c r="D1210" i="37"/>
  <c r="G1210" i="37"/>
  <c r="B1211" i="37"/>
  <c r="C1211" i="37"/>
  <c r="D1211" i="37"/>
  <c r="G1211" i="37" s="1"/>
  <c r="B1212" i="37"/>
  <c r="B1213" i="37"/>
  <c r="G1213" i="37" s="1"/>
  <c r="C1213" i="37"/>
  <c r="D1213" i="37"/>
  <c r="B1214" i="37"/>
  <c r="G1214" i="37" s="1"/>
  <c r="C1214" i="37"/>
  <c r="D1214" i="37"/>
  <c r="B1215" i="37"/>
  <c r="G1215" i="37" s="1"/>
  <c r="C1215" i="37"/>
  <c r="D1215" i="37"/>
  <c r="B1216" i="37"/>
  <c r="G1216" i="37" s="1"/>
  <c r="C1216" i="37"/>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D1224" i="37"/>
  <c r="B1225" i="37"/>
  <c r="C1225" i="37"/>
  <c r="D1225" i="37"/>
  <c r="B1226" i="37"/>
  <c r="C1226" i="37"/>
  <c r="G1226" i="37" s="1"/>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D1252" i="37"/>
  <c r="B1253" i="37"/>
  <c r="C1253" i="37"/>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C1399" i="37"/>
  <c r="D1399" i="37"/>
  <c r="B1400" i="37"/>
  <c r="B1401" i="37"/>
  <c r="C1401" i="37"/>
  <c r="D1401" i="37"/>
  <c r="G1401" i="37"/>
  <c r="B1402" i="37"/>
  <c r="C1402" i="37"/>
  <c r="D1402" i="37"/>
  <c r="G1402" i="37"/>
  <c r="B1403" i="37"/>
  <c r="C1403" i="37"/>
  <c r="D1403" i="37"/>
  <c r="G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C1427" i="37"/>
  <c r="D1427" i="37"/>
  <c r="B1428" i="37"/>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D1444" i="37"/>
  <c r="G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B1480" i="37"/>
  <c r="B1481" i="37"/>
  <c r="C1481" i="37"/>
  <c r="G1481" i="37"/>
  <c r="B1482" i="37"/>
  <c r="C1482" i="37"/>
  <c r="G1482" i="37" s="1"/>
  <c r="B1483" i="37"/>
  <c r="C1483" i="37"/>
  <c r="B1484" i="37"/>
  <c r="C1484" i="37"/>
  <c r="H1484" i="37" s="1"/>
  <c r="B1485" i="37"/>
  <c r="C1485" i="37"/>
  <c r="G1485" i="37" s="1"/>
  <c r="B1486" i="37"/>
  <c r="B1487" i="37"/>
  <c r="C1487" i="37"/>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B1516" i="37"/>
  <c r="B1517" i="37"/>
  <c r="C1517" i="37"/>
  <c r="G1517" i="37"/>
  <c r="B1518" i="37"/>
  <c r="C1518" i="37"/>
  <c r="G1518" i="37" s="1"/>
  <c r="B1519" i="37"/>
  <c r="C1519" i="37"/>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B1536" i="37"/>
  <c r="B1537" i="37"/>
  <c r="C1537" i="37"/>
  <c r="G1537" i="37"/>
  <c r="B1538" i="37"/>
  <c r="C1538" i="37"/>
  <c r="G1538" i="37" s="1"/>
  <c r="B1539" i="37"/>
  <c r="C1539" i="37"/>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B1556" i="37"/>
  <c r="C1556" i="37"/>
  <c r="H1556" i="37" s="1"/>
  <c r="B1557" i="37"/>
  <c r="B1558" i="37"/>
  <c r="C1558" i="37"/>
  <c r="G1558" i="37" s="1"/>
  <c r="B1559" i="37"/>
  <c r="C1559" i="37"/>
  <c r="B1560" i="37"/>
  <c r="C1560" i="37"/>
  <c r="H1560" i="37" s="1"/>
  <c r="B1561" i="37"/>
  <c r="C1561" i="37"/>
  <c r="G1561" i="37" s="1"/>
  <c r="Q3" i="3"/>
  <c r="H1559" i="37"/>
  <c r="H1555" i="37"/>
  <c r="H1553" i="37"/>
  <c r="H1549" i="37"/>
  <c r="H1547" i="37"/>
  <c r="H1545" i="37"/>
  <c r="H1543" i="37"/>
  <c r="H1539" i="37"/>
  <c r="H1537" i="37"/>
  <c r="H1535" i="37"/>
  <c r="H1533" i="37"/>
  <c r="H1529" i="37"/>
  <c r="H1527" i="37"/>
  <c r="H1525" i="37"/>
  <c r="H1523" i="37"/>
  <c r="H1519" i="37"/>
  <c r="H1517" i="37"/>
  <c r="H1515" i="37"/>
  <c r="H1513" i="37"/>
  <c r="H1509" i="37"/>
  <c r="H1507" i="37"/>
  <c r="H1501" i="37"/>
  <c r="H1499" i="37"/>
  <c r="H1493" i="37"/>
  <c r="H1491" i="37"/>
  <c r="H1489" i="37"/>
  <c r="H1487" i="37"/>
  <c r="H1485" i="37"/>
  <c r="H1483" i="37"/>
  <c r="H1481" i="37"/>
  <c r="H1479" i="37"/>
  <c r="H1477" i="37"/>
  <c r="H1475" i="37"/>
  <c r="H1467"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B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B26" i="3" s="1"/>
  <c r="G27" i="3"/>
  <c r="H27" i="3"/>
  <c r="G28" i="3"/>
  <c r="H28" i="3"/>
  <c r="E28" i="3" s="1"/>
  <c r="G29" i="3"/>
  <c r="H29" i="3"/>
  <c r="G31" i="3"/>
  <c r="H31" i="3"/>
  <c r="G32" i="3"/>
  <c r="H32" i="3"/>
  <c r="G33" i="3"/>
  <c r="H33" i="3"/>
  <c r="E33" i="3" s="1"/>
  <c r="B33" i="3" s="1"/>
  <c r="G34" i="3"/>
  <c r="H34" i="3"/>
  <c r="E34" i="3"/>
  <c r="G35" i="3"/>
  <c r="H35" i="3"/>
  <c r="G36" i="3"/>
  <c r="H36" i="3"/>
  <c r="G37" i="3"/>
  <c r="H37" i="3"/>
  <c r="E37" i="3" s="1"/>
  <c r="B37" i="3" s="1"/>
  <c r="G38" i="3"/>
  <c r="H38" i="3"/>
  <c r="E38" i="3"/>
  <c r="G39" i="3"/>
  <c r="H39" i="3"/>
  <c r="G40" i="3"/>
  <c r="H40" i="3"/>
  <c r="G41" i="3"/>
  <c r="H41" i="3"/>
  <c r="G42" i="3"/>
  <c r="H42" i="3"/>
  <c r="E42" i="3" s="1"/>
  <c r="B42" i="3" s="1"/>
  <c r="G43" i="3"/>
  <c r="H43" i="3"/>
  <c r="G44" i="3"/>
  <c r="H44" i="3"/>
  <c r="G45" i="3"/>
  <c r="H45" i="3"/>
  <c r="E45" i="3" s="1"/>
  <c r="B45" i="3" s="1"/>
  <c r="G46" i="3"/>
  <c r="H46" i="3"/>
  <c r="E46" i="3" s="1"/>
  <c r="B46" i="3" s="1"/>
  <c r="G47" i="3"/>
  <c r="H47" i="3"/>
  <c r="G48" i="3"/>
  <c r="H48" i="3"/>
  <c r="G49" i="3"/>
  <c r="H49" i="3"/>
  <c r="E49" i="3" s="1"/>
  <c r="B49" i="3" s="1"/>
  <c r="G50" i="3"/>
  <c r="H50" i="3"/>
  <c r="E50" i="3"/>
  <c r="G51" i="3"/>
  <c r="H51" i="3"/>
  <c r="G52" i="3"/>
  <c r="H52" i="3"/>
  <c r="G53" i="3"/>
  <c r="H53" i="3"/>
  <c r="E53" i="3" s="1"/>
  <c r="B53" i="3" s="1"/>
  <c r="G54" i="3"/>
  <c r="H54" i="3"/>
  <c r="E54" i="3"/>
  <c r="G55" i="3"/>
  <c r="H55" i="3"/>
  <c r="G56" i="3"/>
  <c r="H56" i="3"/>
  <c r="G57" i="3"/>
  <c r="H57" i="3"/>
  <c r="E57" i="3" s="1"/>
  <c r="B57" i="3" s="1"/>
  <c r="G58" i="3"/>
  <c r="H58" i="3"/>
  <c r="E58" i="3"/>
  <c r="G59" i="3"/>
  <c r="H59" i="3"/>
  <c r="G60" i="3"/>
  <c r="H60" i="3"/>
  <c r="G61" i="3"/>
  <c r="H61" i="3"/>
  <c r="E61" i="3" s="1"/>
  <c r="B61" i="3" s="1"/>
  <c r="G62" i="3"/>
  <c r="H62" i="3"/>
  <c r="E62" i="3"/>
  <c r="G63" i="3"/>
  <c r="H63" i="3"/>
  <c r="G64" i="3"/>
  <c r="H64" i="3"/>
  <c r="G65" i="3"/>
  <c r="H65" i="3"/>
  <c r="E65" i="3" s="1"/>
  <c r="B65" i="3" s="1"/>
  <c r="G66" i="3"/>
  <c r="H66" i="3"/>
  <c r="E66" i="3"/>
  <c r="G67" i="3"/>
  <c r="H67" i="3"/>
  <c r="G68" i="3"/>
  <c r="H68" i="3"/>
  <c r="G69" i="3"/>
  <c r="H69" i="3"/>
  <c r="E69" i="3" s="1"/>
  <c r="B69" i="3" s="1"/>
  <c r="G70" i="3"/>
  <c r="H70" i="3"/>
  <c r="E70" i="3"/>
  <c r="G71" i="3"/>
  <c r="H71" i="3"/>
  <c r="G72" i="3"/>
  <c r="H72" i="3"/>
  <c r="G73" i="3"/>
  <c r="H73" i="3"/>
  <c r="E73" i="3" s="1"/>
  <c r="B73" i="3" s="1"/>
  <c r="G74" i="3"/>
  <c r="H74" i="3"/>
  <c r="E74" i="3"/>
  <c r="G75" i="3"/>
  <c r="H75" i="3"/>
  <c r="G76" i="3"/>
  <c r="H76" i="3"/>
  <c r="G77" i="3"/>
  <c r="H77" i="3"/>
  <c r="E77" i="3" s="1"/>
  <c r="B77" i="3" s="1"/>
  <c r="G78" i="3"/>
  <c r="H78" i="3"/>
  <c r="E78" i="3"/>
  <c r="G79" i="3"/>
  <c r="H79" i="3"/>
  <c r="G80" i="3"/>
  <c r="H80" i="3"/>
  <c r="G81" i="3"/>
  <c r="H81" i="3"/>
  <c r="E81" i="3" s="1"/>
  <c r="B81" i="3" s="1"/>
  <c r="G82" i="3"/>
  <c r="H82" i="3"/>
  <c r="E82" i="3"/>
  <c r="G83" i="3"/>
  <c r="H83" i="3"/>
  <c r="G84" i="3"/>
  <c r="H84" i="3"/>
  <c r="G85" i="3"/>
  <c r="H85" i="3"/>
  <c r="E85" i="3" s="1"/>
  <c r="B85" i="3" s="1"/>
  <c r="G86" i="3"/>
  <c r="H86" i="3"/>
  <c r="E86" i="3"/>
  <c r="G87" i="3"/>
  <c r="H87" i="3"/>
  <c r="G88" i="3"/>
  <c r="H88" i="3"/>
  <c r="G89" i="3"/>
  <c r="H89" i="3"/>
  <c r="E89" i="3" s="1"/>
  <c r="B89" i="3" s="1"/>
  <c r="G90" i="3"/>
  <c r="H90" i="3"/>
  <c r="E90" i="3"/>
  <c r="G91" i="3"/>
  <c r="H91" i="3"/>
  <c r="G92" i="3"/>
  <c r="H92" i="3"/>
  <c r="G93" i="3"/>
  <c r="H93" i="3"/>
  <c r="E93" i="3" s="1"/>
  <c r="B93" i="3" s="1"/>
  <c r="G94" i="3"/>
  <c r="H94" i="3"/>
  <c r="E94" i="3"/>
  <c r="G95" i="3"/>
  <c r="H95" i="3"/>
  <c r="G96" i="3"/>
  <c r="H96" i="3"/>
  <c r="G97" i="3"/>
  <c r="H97" i="3"/>
  <c r="E97" i="3" s="1"/>
  <c r="B97" i="3" s="1"/>
  <c r="G98" i="3"/>
  <c r="H98" i="3"/>
  <c r="E98" i="3"/>
  <c r="G99" i="3"/>
  <c r="H99" i="3"/>
  <c r="G100" i="3"/>
  <c r="H100" i="3"/>
  <c r="G101" i="3"/>
  <c r="H101" i="3"/>
  <c r="E101" i="3" s="1"/>
  <c r="B101" i="3" s="1"/>
  <c r="G102" i="3"/>
  <c r="H102" i="3"/>
  <c r="E102" i="3"/>
  <c r="G103" i="3"/>
  <c r="H103" i="3"/>
  <c r="G104" i="3"/>
  <c r="H104" i="3"/>
  <c r="G105" i="3"/>
  <c r="H105" i="3"/>
  <c r="E105" i="3" s="1"/>
  <c r="B105" i="3" s="1"/>
  <c r="G106" i="3"/>
  <c r="H106" i="3"/>
  <c r="E106" i="3"/>
  <c r="G107" i="3"/>
  <c r="H107" i="3"/>
  <c r="G108" i="3"/>
  <c r="H108" i="3"/>
  <c r="G109" i="3"/>
  <c r="H109" i="3"/>
  <c r="E109" i="3" s="1"/>
  <c r="B109" i="3" s="1"/>
  <c r="G110" i="3"/>
  <c r="H110" i="3"/>
  <c r="E110" i="3"/>
  <c r="G111" i="3"/>
  <c r="H111" i="3"/>
  <c r="G112" i="3"/>
  <c r="H112" i="3"/>
  <c r="G113" i="3"/>
  <c r="H113" i="3"/>
  <c r="E113" i="3" s="1"/>
  <c r="B113" i="3" s="1"/>
  <c r="G114" i="3"/>
  <c r="H114" i="3"/>
  <c r="E114" i="3"/>
  <c r="G115" i="3"/>
  <c r="H115" i="3"/>
  <c r="G116" i="3"/>
  <c r="H116" i="3"/>
  <c r="G117" i="3"/>
  <c r="H117" i="3"/>
  <c r="E117" i="3" s="1"/>
  <c r="B117" i="3" s="1"/>
  <c r="G118" i="3"/>
  <c r="H118" i="3"/>
  <c r="E118" i="3"/>
  <c r="G119" i="3"/>
  <c r="H119" i="3"/>
  <c r="G120" i="3"/>
  <c r="H120" i="3"/>
  <c r="G121" i="3"/>
  <c r="H121" i="3"/>
  <c r="E121" i="3" s="1"/>
  <c r="B121" i="3" s="1"/>
  <c r="G122" i="3"/>
  <c r="H122" i="3"/>
  <c r="E122" i="3"/>
  <c r="G123" i="3"/>
  <c r="H123" i="3"/>
  <c r="G124" i="3"/>
  <c r="H124" i="3"/>
  <c r="G125" i="3"/>
  <c r="H125" i="3"/>
  <c r="E125" i="3" s="1"/>
  <c r="B125" i="3" s="1"/>
  <c r="G126" i="3"/>
  <c r="H126" i="3"/>
  <c r="E126" i="3"/>
  <c r="G127" i="3"/>
  <c r="H127" i="3"/>
  <c r="G128" i="3"/>
  <c r="H128" i="3"/>
  <c r="G129" i="3"/>
  <c r="H129" i="3"/>
  <c r="E129" i="3" s="1"/>
  <c r="B129" i="3" s="1"/>
  <c r="G130" i="3"/>
  <c r="H130" i="3"/>
  <c r="E130" i="3"/>
  <c r="G131" i="3"/>
  <c r="H131" i="3"/>
  <c r="G132" i="3"/>
  <c r="H132" i="3"/>
  <c r="G133" i="3"/>
  <c r="H133" i="3"/>
  <c r="E133" i="3" s="1"/>
  <c r="B133" i="3" s="1"/>
  <c r="G134" i="3"/>
  <c r="H134" i="3"/>
  <c r="E134" i="3"/>
  <c r="G135" i="3"/>
  <c r="H135" i="3"/>
  <c r="G136" i="3"/>
  <c r="H136" i="3"/>
  <c r="G137" i="3"/>
  <c r="H137" i="3"/>
  <c r="E137" i="3" s="1"/>
  <c r="B137" i="3" s="1"/>
  <c r="G138" i="3"/>
  <c r="H138" i="3"/>
  <c r="E138" i="3"/>
  <c r="G140" i="3"/>
  <c r="H140" i="3"/>
  <c r="G141" i="3"/>
  <c r="H141" i="3"/>
  <c r="E141" i="3" s="1"/>
  <c r="B141" i="3" s="1"/>
  <c r="G142" i="3"/>
  <c r="H142" i="3"/>
  <c r="E142" i="3"/>
  <c r="G143" i="3"/>
  <c r="H143" i="3"/>
  <c r="G144" i="3"/>
  <c r="H144" i="3"/>
  <c r="G145" i="3"/>
  <c r="H145" i="3"/>
  <c r="E145" i="3" s="1"/>
  <c r="B145" i="3" s="1"/>
  <c r="G146" i="3"/>
  <c r="H146" i="3"/>
  <c r="E146" i="3"/>
  <c r="G147" i="3"/>
  <c r="H147" i="3"/>
  <c r="G148" i="3"/>
  <c r="H148" i="3"/>
  <c r="G149" i="3"/>
  <c r="H149" i="3"/>
  <c r="E149" i="3" s="1"/>
  <c r="B149" i="3" s="1"/>
  <c r="G150" i="3"/>
  <c r="H150" i="3"/>
  <c r="E150" i="3"/>
  <c r="G151" i="3"/>
  <c r="H151" i="3"/>
  <c r="G152" i="3"/>
  <c r="H152" i="3"/>
  <c r="G153" i="3"/>
  <c r="H153" i="3"/>
  <c r="E153" i="3" s="1"/>
  <c r="B153" i="3" s="1"/>
  <c r="G154" i="3"/>
  <c r="H154" i="3"/>
  <c r="E154" i="3"/>
  <c r="G155" i="3"/>
  <c r="H155" i="3"/>
  <c r="G156" i="3"/>
  <c r="H156" i="3"/>
  <c r="T158" i="3"/>
  <c r="G162" i="3"/>
  <c r="E162" i="3" s="1"/>
  <c r="G164" i="3"/>
  <c r="E164" i="3" s="1"/>
  <c r="G166" i="3"/>
  <c r="E166" i="3" s="1"/>
  <c r="B166" i="3" s="1"/>
  <c r="G212" i="3"/>
  <c r="H212" i="3"/>
  <c r="G260" i="3"/>
  <c r="H260" i="3"/>
  <c r="G263" i="3"/>
  <c r="H263" i="3"/>
  <c r="G264" i="3"/>
  <c r="H264" i="3"/>
  <c r="E264" i="3" s="1"/>
  <c r="G265" i="3"/>
  <c r="H265" i="3"/>
  <c r="E265" i="3" s="1"/>
  <c r="B265" i="3" s="1"/>
  <c r="G268" i="3"/>
  <c r="H268" i="3"/>
  <c r="E268" i="3" s="1"/>
  <c r="G269" i="3"/>
  <c r="H269" i="3"/>
  <c r="E269" i="3"/>
  <c r="G270" i="3"/>
  <c r="H270" i="3"/>
  <c r="G271" i="3"/>
  <c r="H271" i="3"/>
  <c r="G272" i="3"/>
  <c r="H272" i="3"/>
  <c r="E272" i="3" s="1"/>
  <c r="G273" i="3"/>
  <c r="H273" i="3"/>
  <c r="E273" i="3"/>
  <c r="G274" i="3"/>
  <c r="H274" i="3"/>
  <c r="G275" i="3"/>
  <c r="H275" i="3"/>
  <c r="G276" i="3"/>
  <c r="H276" i="3"/>
  <c r="E276" i="3" s="1"/>
  <c r="B276" i="3" s="1"/>
  <c r="G277" i="3"/>
  <c r="H277" i="3"/>
  <c r="E277" i="3"/>
  <c r="G278" i="3"/>
  <c r="E278" i="3" s="1"/>
  <c r="G279" i="3"/>
  <c r="H279" i="3"/>
  <c r="E279" i="3"/>
  <c r="G280" i="3"/>
  <c r="H280" i="3"/>
  <c r="E280" i="3" s="1"/>
  <c r="G283" i="3"/>
  <c r="H283" i="3"/>
  <c r="E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B283" i="3" s="1"/>
  <c r="F282" i="3"/>
  <c r="F281" i="3"/>
  <c r="F280" i="3"/>
  <c r="F279" i="3"/>
  <c r="B279" i="3" s="1"/>
  <c r="F278" i="3"/>
  <c r="F277" i="3"/>
  <c r="B277" i="3"/>
  <c r="F276" i="3"/>
  <c r="F275" i="3"/>
  <c r="F274" i="3"/>
  <c r="F273" i="3"/>
  <c r="B273" i="3" s="1"/>
  <c r="F272" i="3"/>
  <c r="F271" i="3"/>
  <c r="F270" i="3"/>
  <c r="F269" i="3"/>
  <c r="B269" i="3" s="1"/>
  <c r="F268" i="3"/>
  <c r="F267" i="3"/>
  <c r="F266" i="3"/>
  <c r="F261" i="3" s="1"/>
  <c r="F265" i="3"/>
  <c r="F264" i="3"/>
  <c r="B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F205" i="3" s="1"/>
  <c r="B205" i="3" s="1"/>
  <c r="L204" i="3"/>
  <c r="M204" i="3"/>
  <c r="F204" i="3" s="1"/>
  <c r="B204" i="3" s="1"/>
  <c r="L203" i="3"/>
  <c r="M203" i="3"/>
  <c r="L202" i="3"/>
  <c r="M202" i="3"/>
  <c r="L201" i="3"/>
  <c r="M201" i="3"/>
  <c r="F201" i="3" s="1"/>
  <c r="B201" i="3" s="1"/>
  <c r="L200" i="3"/>
  <c r="M200" i="3"/>
  <c r="F200" i="3"/>
  <c r="B200" i="3" s="1"/>
  <c r="L199" i="3"/>
  <c r="M199" i="3"/>
  <c r="B164" i="3"/>
  <c r="B162" i="3"/>
  <c r="B154" i="3"/>
  <c r="B150" i="3"/>
  <c r="B146" i="3"/>
  <c r="B142" i="3"/>
  <c r="B138" i="3"/>
  <c r="B134" i="3"/>
  <c r="B130" i="3"/>
  <c r="B126" i="3"/>
  <c r="B122" i="3"/>
  <c r="B118" i="3"/>
  <c r="B114" i="3"/>
  <c r="B110" i="3"/>
  <c r="B106" i="3"/>
  <c r="B102" i="3"/>
  <c r="B98" i="3"/>
  <c r="B94" i="3"/>
  <c r="B90" i="3"/>
  <c r="B86" i="3"/>
  <c r="B82" i="3"/>
  <c r="B78" i="3"/>
  <c r="B74" i="3"/>
  <c r="B70" i="3"/>
  <c r="B66" i="3"/>
  <c r="B62" i="3"/>
  <c r="B58" i="3"/>
  <c r="B54" i="3"/>
  <c r="B50" i="3"/>
  <c r="B38" i="3"/>
  <c r="B34" i="3"/>
  <c r="B28" i="3"/>
  <c r="L7" i="3"/>
  <c r="F7" i="3" s="1"/>
  <c r="F4" i="3" s="1"/>
  <c r="F297"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518" i="1"/>
  <c r="C50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F421" i="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428" i="37" l="1"/>
  <c r="I1428" i="37" s="1"/>
  <c r="G1427" i="37"/>
  <c r="I1427" i="37" s="1"/>
  <c r="G665" i="37"/>
  <c r="E29" i="3"/>
  <c r="B29" i="3" s="1"/>
  <c r="G651" i="37"/>
  <c r="G1252" i="37"/>
  <c r="G1224" i="37"/>
  <c r="G1203" i="37"/>
  <c r="E235" i="27"/>
  <c r="D1200" i="37" s="1"/>
  <c r="G1128" i="37"/>
  <c r="E30" i="3"/>
  <c r="B30" i="3" s="1"/>
  <c r="G1141" i="37"/>
  <c r="G65" i="37"/>
  <c r="K59" i="42"/>
  <c r="H1473" i="37"/>
  <c r="G1472" i="37"/>
  <c r="G671" i="37"/>
  <c r="G669" i="37"/>
  <c r="H690" i="37"/>
  <c r="G628" i="37"/>
  <c r="G73" i="37"/>
  <c r="E141" i="1"/>
  <c r="D131" i="37" s="1"/>
  <c r="G1468" i="37"/>
  <c r="F236" i="27"/>
  <c r="G1137" i="37"/>
  <c r="F58" i="27"/>
  <c r="G994" i="37"/>
  <c r="D18" i="27"/>
  <c r="C983" i="37" s="1"/>
  <c r="E260" i="3"/>
  <c r="G638" i="37"/>
  <c r="G387" i="37"/>
  <c r="E41" i="3"/>
  <c r="B41" i="3" s="1"/>
  <c r="D160" i="1"/>
  <c r="D134" i="1"/>
  <c r="G1399" i="37"/>
  <c r="H173" i="3"/>
  <c r="L296" i="3"/>
  <c r="F296" i="3" s="1"/>
  <c r="I7" i="3"/>
  <c r="F292" i="3"/>
  <c r="H64" i="37"/>
  <c r="H50" i="37"/>
  <c r="H41" i="37"/>
  <c r="G179" i="3"/>
  <c r="E179" i="3" s="1"/>
  <c r="B179" i="3" s="1"/>
  <c r="G481" i="37"/>
  <c r="D462" i="1"/>
  <c r="H195" i="37"/>
  <c r="H162" i="37"/>
  <c r="D628" i="1"/>
  <c r="G541" i="37"/>
  <c r="F51" i="27"/>
  <c r="E92" i="27"/>
  <c r="D1058" i="37"/>
  <c r="E123" i="27"/>
  <c r="D1088" i="37" s="1"/>
  <c r="G1089" i="37"/>
  <c r="F131" i="27"/>
  <c r="E175" i="27"/>
  <c r="F195" i="27"/>
  <c r="F239" i="27"/>
  <c r="D13" i="33"/>
  <c r="C1425" i="37" s="1"/>
  <c r="D136" i="36"/>
  <c r="C1411" i="37" s="1"/>
  <c r="E96" i="36"/>
  <c r="D1371" i="37" s="1"/>
  <c r="D96" i="36"/>
  <c r="E42" i="36"/>
  <c r="D1317" i="37" s="1"/>
  <c r="D42" i="36"/>
  <c r="E12" i="36"/>
  <c r="D12" i="36"/>
  <c r="C1287" i="37" s="1"/>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B280" i="3"/>
  <c r="B272" i="3"/>
  <c r="G1389" i="37"/>
  <c r="E50" i="1"/>
  <c r="D40" i="37" s="1"/>
  <c r="E354" i="1"/>
  <c r="D343" i="37" s="1"/>
  <c r="H328" i="37"/>
  <c r="H304" i="37"/>
  <c r="D147" i="1"/>
  <c r="D116" i="1"/>
  <c r="C106" i="37" s="1"/>
  <c r="D85" i="1"/>
  <c r="C75" i="37" s="1"/>
  <c r="H76" i="37"/>
  <c r="D13" i="1"/>
  <c r="C3" i="37" s="1"/>
  <c r="H19" i="37"/>
  <c r="D399" i="1"/>
  <c r="C388" i="37" s="1"/>
  <c r="G223" i="37"/>
  <c r="D204" i="1"/>
  <c r="C194" i="37" s="1"/>
  <c r="H1295" i="37"/>
  <c r="H1497" i="37"/>
  <c r="G1497" i="37"/>
  <c r="D13" i="30"/>
  <c r="C1469" i="37" s="1"/>
  <c r="H1469" i="37" s="1"/>
  <c r="H1557" i="37"/>
  <c r="G1557" i="37"/>
  <c r="B268" i="3"/>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32" i="37"/>
  <c r="G1030" i="37"/>
  <c r="G1028" i="37"/>
  <c r="G1010" i="37"/>
  <c r="G1008" i="37"/>
  <c r="G989" i="37"/>
  <c r="G987" i="37"/>
  <c r="G985" i="37"/>
  <c r="G981" i="37"/>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285" i="3"/>
  <c r="B285" i="3" s="1"/>
  <c r="B278" i="3"/>
  <c r="E275" i="3"/>
  <c r="B275" i="3" s="1"/>
  <c r="E274" i="3"/>
  <c r="B274" i="3" s="1"/>
  <c r="E270" i="3"/>
  <c r="B270" i="3" s="1"/>
  <c r="E263" i="3"/>
  <c r="B263" i="3" s="1"/>
  <c r="E155" i="3"/>
  <c r="B155" i="3" s="1"/>
  <c r="E152" i="3"/>
  <c r="B152" i="3" s="1"/>
  <c r="E151" i="3"/>
  <c r="B151" i="3" s="1"/>
  <c r="E147" i="3"/>
  <c r="B147" i="3" s="1"/>
  <c r="E144" i="3"/>
  <c r="B144" i="3" s="1"/>
  <c r="E143" i="3"/>
  <c r="B143" i="3" s="1"/>
  <c r="E136" i="3"/>
  <c r="B136" i="3" s="1"/>
  <c r="E135" i="3"/>
  <c r="B135" i="3" s="1"/>
  <c r="E131" i="3"/>
  <c r="B131" i="3" s="1"/>
  <c r="E128" i="3"/>
  <c r="B128" i="3" s="1"/>
  <c r="E127" i="3"/>
  <c r="B127" i="3" s="1"/>
  <c r="E123" i="3"/>
  <c r="B123" i="3" s="1"/>
  <c r="E120" i="3"/>
  <c r="B120" i="3" s="1"/>
  <c r="E119" i="3"/>
  <c r="B119" i="3" s="1"/>
  <c r="E115" i="3"/>
  <c r="B115" i="3" s="1"/>
  <c r="E112" i="3"/>
  <c r="B112" i="3" s="1"/>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E71" i="3"/>
  <c r="B71" i="3" s="1"/>
  <c r="E67" i="3"/>
  <c r="B67" i="3" s="1"/>
  <c r="E63" i="3"/>
  <c r="B63" i="3" s="1"/>
  <c r="E59" i="3"/>
  <c r="B59" i="3" s="1"/>
  <c r="E55" i="3"/>
  <c r="B55" i="3" s="1"/>
  <c r="E51" i="3"/>
  <c r="B51" i="3" s="1"/>
  <c r="E47" i="3"/>
  <c r="B47" i="3" s="1"/>
  <c r="E43" i="3"/>
  <c r="B43" i="3" s="1"/>
  <c r="E39" i="3"/>
  <c r="B39" i="3" s="1"/>
  <c r="E35" i="3"/>
  <c r="B35" i="3" s="1"/>
  <c r="E31" i="3"/>
  <c r="B31" i="3" s="1"/>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I1444" i="37"/>
  <c r="I1440" i="37"/>
  <c r="I1439" i="37"/>
  <c r="I1438" i="37"/>
  <c r="I1437" i="37"/>
  <c r="I1436" i="37"/>
  <c r="I1435" i="37"/>
  <c r="I1434" i="37"/>
  <c r="G1331" i="37"/>
  <c r="G1329" i="37"/>
  <c r="G1327" i="37"/>
  <c r="G1316" i="37"/>
  <c r="G1314" i="37"/>
  <c r="G1312" i="37"/>
  <c r="G1291" i="37"/>
  <c r="G1289" i="37"/>
  <c r="G1033" i="37"/>
  <c r="G1031" i="37"/>
  <c r="G1029" i="37"/>
  <c r="G1011" i="37"/>
  <c r="G1009" i="37"/>
  <c r="G1007" i="37"/>
  <c r="G988" i="37"/>
  <c r="G986" i="37"/>
  <c r="G982" i="37"/>
  <c r="G980"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1053" i="37"/>
  <c r="G1051" i="37"/>
  <c r="G1047" i="37"/>
  <c r="G1045" i="37"/>
  <c r="G1043"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E234" i="27" l="1"/>
  <c r="K46" i="42" s="1"/>
  <c r="F84" i="27"/>
  <c r="F18" i="27"/>
  <c r="D47" i="30"/>
  <c r="C1503" i="37" s="1"/>
  <c r="F160" i="1"/>
  <c r="F116" i="1"/>
  <c r="C124" i="37"/>
  <c r="F134" i="1"/>
  <c r="E163" i="3"/>
  <c r="B163" i="3" s="1"/>
  <c r="H1104" i="37"/>
  <c r="D1287" i="37"/>
  <c r="K47" i="42"/>
  <c r="I1448" i="37"/>
  <c r="I1451" i="37"/>
  <c r="I1455" i="37"/>
  <c r="I1461" i="37"/>
  <c r="I1464" i="37"/>
  <c r="E24" i="3"/>
  <c r="G1049" i="37"/>
  <c r="H635" i="37"/>
  <c r="C137" i="37"/>
  <c r="F147" i="1"/>
  <c r="C1317" i="37"/>
  <c r="F42" i="36"/>
  <c r="C1371" i="37"/>
  <c r="F96"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G291" i="3"/>
  <c r="E291" i="3" s="1"/>
  <c r="B291" i="3" s="1"/>
  <c r="H506" i="37"/>
  <c r="I1446" i="37"/>
  <c r="D1199" i="37"/>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G150" i="37"/>
  <c r="H150" i="37"/>
  <c r="C222" i="37"/>
  <c r="F232" i="1"/>
  <c r="C1457" i="37"/>
  <c r="J54" i="42"/>
  <c r="G585" i="37"/>
  <c r="H585" i="37"/>
  <c r="G1168" i="37"/>
  <c r="H1168" i="37"/>
  <c r="E74" i="27"/>
  <c r="G616" i="37"/>
  <c r="H616" i="37"/>
  <c r="K57" i="42" l="1"/>
  <c r="H124" i="37"/>
  <c r="G124" i="37"/>
  <c r="G295" i="3"/>
  <c r="E295" i="3" s="1"/>
  <c r="B295" i="3" s="1"/>
  <c r="G1116" i="37"/>
  <c r="G1371" i="37"/>
  <c r="H1371" i="37"/>
  <c r="H1317" i="37"/>
  <c r="G1317" i="37"/>
  <c r="G137" i="37"/>
  <c r="H137" i="37"/>
  <c r="G1287" i="37"/>
  <c r="H128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F417" i="1" l="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Q19" i="3" s="1"/>
  <c r="F645" i="1"/>
  <c r="D637" i="37" l="1"/>
  <c r="K42" i="42"/>
  <c r="C637" i="37"/>
  <c r="F649" i="1"/>
  <c r="J42" i="42"/>
  <c r="C636" i="37"/>
  <c r="F648" i="1"/>
  <c r="J41" i="42"/>
  <c r="G633" i="37"/>
  <c r="H633" i="37"/>
  <c r="G632" i="37"/>
  <c r="H632" i="37"/>
  <c r="G157" i="3"/>
  <c r="E157" i="3" s="1"/>
  <c r="B25" i="42" l="1"/>
  <c r="J3" i="3" s="1"/>
  <c r="G637" i="37"/>
  <c r="H637" i="37"/>
  <c r="B157" i="3"/>
  <c r="G636" i="37"/>
  <c r="H636" i="37"/>
  <c r="K29" i="37" l="1"/>
  <c r="L28" i="37"/>
  <c r="G8" i="3" s="1"/>
  <c r="E8" i="3" s="1"/>
  <c r="B8" i="3" s="1"/>
  <c r="L2" i="37"/>
  <c r="K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<sst xmlns="http://schemas.openxmlformats.org/spreadsheetml/2006/main" count="4758" uniqueCount="4302">
  <si>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</si>
  <si>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</si>
  <si>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</si>
  <si>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</si>
  <si>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</si>
  <si>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</si>
  <si>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</si>
  <si>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</si>
  <si>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</si>
  <si>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</si>
  <si>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</si>
  <si>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</si>
  <si>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</si>
  <si>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</si>
  <si>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</si>
  <si>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</si>
  <si>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</si>
  <si>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</si>
  <si>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</si>
  <si>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</si>
  <si>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</si>
  <si>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</si>
  <si>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</si>
  <si>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</si>
  <si>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</si>
  <si>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</si>
  <si>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</si>
  <si>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</si>
  <si>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</si>
  <si>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</si>
  <si>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</si>
  <si>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</si>
  <si>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</si>
  <si>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</si>
  <si>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</si>
  <si>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</si>
  <si>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</si>
  <si>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</si>
  <si>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</si>
  <si>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</si>
  <si>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</si>
  <si>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</si>
  <si>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</si>
  <si>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</si>
  <si>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</si>
  <si>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</si>
  <si>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</si>
  <si>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</si>
  <si>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</si>
  <si>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</si>
  <si>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</si>
  <si>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</si>
  <si>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</si>
  <si>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</si>
  <si>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</si>
  <si>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</si>
  <si>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</si>
  <si>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</si>
  <si>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</si>
  <si>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</si>
  <si>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</si>
  <si>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</si>
  <si>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</si>
  <si>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</si>
  <si>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</si>
  <si>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</si>
  <si>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</si>
  <si>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</si>
  <si>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</si>
  <si>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</si>
  <si>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</si>
  <si>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</si>
  <si>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</si>
  <si>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</si>
  <si>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</si>
  <si>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</si>
  <si>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</si>
  <si>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</si>
  <si>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</si>
  <si>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</si>
  <si>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</si>
  <si>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</si>
  <si>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</si>
  <si>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</si>
  <si>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</si>
  <si>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</si>
  <si>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</si>
  <si>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</si>
  <si>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</si>
  <si>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</si>
  <si>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</si>
  <si>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</si>
  <si>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</si>
  <si>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</si>
  <si>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</si>
  <si>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</si>
  <si>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</si>
  <si>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</si>
  <si>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</si>
  <si>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</si>
  <si>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</si>
  <si>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</si>
  <si>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</si>
  <si>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</si>
  <si>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</si>
  <si>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</si>
  <si>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</si>
  <si>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</si>
  <si>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</si>
  <si>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</si>
  <si>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</si>
  <si>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</si>
  <si>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</si>
  <si>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</si>
  <si>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</si>
  <si>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</si>
  <si>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</si>
  <si>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</si>
  <si>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</si>
  <si>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</si>
  <si>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</si>
  <si>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</si>
  <si>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</si>
  <si>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</si>
  <si>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</si>
  <si>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</si>
  <si>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</si>
  <si>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</si>
  <si>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</si>
  <si>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</si>
  <si>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</si>
  <si>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</si>
  <si>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</si>
  <si>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</si>
  <si>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</si>
  <si>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</si>
  <si>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</si>
  <si>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</si>
  <si>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</si>
  <si>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</si>
  <si>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</si>
  <si>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</si>
  <si>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</si>
  <si>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</si>
  <si>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</si>
  <si>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</si>
  <si>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</si>
  <si>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</si>
  <si>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</si>
  <si>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</si>
  <si>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</si>
  <si>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</si>
  <si>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</si>
  <si>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</si>
  <si>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</si>
  <si>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</si>
  <si>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</si>
  <si>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</si>
  <si>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</si>
  <si>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</si>
  <si>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</si>
  <si>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</si>
  <si>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</si>
  <si>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</si>
  <si>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</si>
  <si>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</si>
  <si>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</si>
  <si>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</si>
  <si>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</si>
  <si>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</si>
  <si>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</si>
  <si>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</si>
  <si>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</si>
  <si>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</si>
  <si>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</si>
  <si>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</si>
  <si>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</si>
  <si>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</si>
  <si>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</si>
  <si>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</si>
  <si>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</si>
  <si>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</si>
  <si>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</si>
  <si>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</si>
  <si>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</si>
  <si>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</si>
  <si>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</si>
  <si>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</si>
  <si>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</si>
  <si>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</si>
  <si>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</si>
  <si>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</si>
  <si>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</si>
  <si>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</si>
  <si>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</si>
  <si>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</si>
  <si>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</si>
  <si>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</si>
  <si>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</si>
  <si>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</si>
  <si>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</si>
  <si>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</si>
  <si>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</si>
  <si>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</si>
  <si>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</si>
  <si>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</si>
  <si>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</si>
  <si>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</si>
  <si>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</si>
  <si>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</si>
  <si>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</si>
  <si>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</si>
  <si>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</si>
  <si>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</si>
  <si>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</si>
  <si>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</si>
  <si>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</si>
  <si>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</si>
  <si>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</si>
  <si>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</si>
  <si>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</si>
  <si>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</si>
  <si>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</si>
  <si>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</si>
  <si>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</si>
  <si>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</si>
  <si>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</si>
  <si>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</si>
  <si>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</si>
  <si>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</si>
  <si>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</si>
  <si>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</si>
  <si>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</si>
  <si>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</si>
  <si>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</si>
  <si>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</si>
  <si>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</si>
  <si>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</si>
  <si>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</si>
  <si>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</si>
  <si>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</si>
  <si>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</si>
  <si>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</si>
  <si>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</si>
  <si>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</si>
  <si>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</si>
  <si>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</si>
  <si>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</si>
  <si>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</si>
  <si>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</si>
  <si>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</si>
  <si>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</si>
  <si>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</si>
  <si>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</si>
  <si>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</si>
  <si>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</si>
  <si>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</si>
  <si>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</si>
  <si>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</si>
  <si>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</si>
  <si>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</si>
  <si>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</si>
  <si>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</si>
  <si>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</si>
  <si>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</si>
  <si>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</si>
  <si>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</si>
  <si>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</si>
  <si>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</si>
  <si>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</si>
  <si>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</si>
  <si>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</si>
  <si>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</si>
  <si>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</si>
  <si>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</si>
  <si>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</si>
  <si>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</si>
  <si>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</si>
  <si>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</si>
  <si>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</si>
  <si>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</si>
  <si>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</si>
  <si>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</si>
  <si>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</si>
  <si>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</si>
  <si>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</si>
  <si>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</si>
  <si>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</si>
  <si>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</si>
  <si>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</si>
  <si>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</si>
  <si>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</si>
  <si>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</si>
  <si>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</si>
  <si>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</si>
  <si>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</si>
  <si>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</si>
  <si>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</si>
  <si>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</si>
  <si>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</si>
  <si>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</si>
  <si>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</si>
  <si>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</si>
  <si>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</si>
  <si>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</si>
  <si>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</si>
  <si>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</si>
  <si>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</si>
  <si>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</si>
  <si>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</si>
  <si>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</si>
  <si>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</si>
  <si>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</si>
  <si>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</si>
  <si>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</si>
  <si>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</si>
  <si>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</si>
  <si>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</si>
  <si>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</si>
  <si>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</si>
  <si>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</si>
  <si>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</si>
  <si>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</si>
  <si>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</si>
  <si>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</si>
  <si>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</si>
  <si>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</si>
  <si>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</si>
  <si>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</si>
  <si>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</si>
  <si>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</si>
  <si>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</si>
  <si>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</si>
  <si>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</si>
  <si>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</si>
  <si>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</si>
  <si>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</si>
  <si>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</si>
  <si>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</si>
  <si>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</si>
  <si>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</si>
  <si>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</si>
  <si>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</si>
  <si>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</si>
  <si>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</si>
  <si>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</si>
  <si>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</si>
  <si>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</si>
  <si>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</si>
  <si>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</si>
  <si>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</si>
  <si>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</si>
  <si>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</si>
  <si>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</si>
  <si>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</si>
  <si>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</si>
  <si>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</si>
  <si>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</si>
  <si>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</si>
  <si>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</si>
  <si>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</si>
  <si>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</si>
  <si>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</si>
  <si>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</si>
  <si>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</si>
  <si>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</si>
  <si>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</si>
  <si>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</si>
  <si>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</si>
  <si>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</si>
  <si>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</si>
  <si>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</si>
  <si>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</si>
  <si>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</si>
  <si>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</si>
  <si>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</si>
  <si>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</si>
  <si>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</si>
  <si>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</si>
  <si>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</si>
  <si>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</si>
  <si>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</si>
  <si>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</si>
  <si>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</si>
  <si>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</si>
  <si>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</si>
  <si>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</si>
  <si>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</si>
  <si>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</si>
  <si>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</si>
  <si>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</si>
  <si>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</si>
  <si>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</si>
  <si>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</si>
  <si>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</si>
  <si>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</si>
  <si>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</si>
  <si>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</si>
  <si>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</si>
  <si>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</si>
  <si>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</si>
  <si>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</si>
  <si>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</si>
  <si>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</si>
  <si>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</si>
  <si>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</si>
  <si>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</si>
  <si>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</si>
  <si>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</si>
  <si>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</si>
  <si>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</si>
  <si>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</si>
  <si>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</si>
  <si>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</si>
  <si>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</si>
  <si>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</si>
  <si>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</si>
  <si>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</si>
  <si>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</si>
  <si>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</si>
  <si>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</si>
  <si>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</si>
  <si>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</si>
  <si>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</si>
  <si>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</si>
  <si>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</si>
  <si>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</si>
  <si>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</si>
  <si>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</si>
  <si>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</si>
  <si>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</si>
  <si>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</si>
  <si>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</si>
  <si>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</si>
  <si>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</si>
  <si>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</si>
  <si>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</si>
  <si>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</si>
  <si>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</si>
  <si>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</si>
  <si>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</si>
  <si>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</si>
  <si>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</si>
  <si>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</si>
  <si>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</si>
  <si>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</si>
  <si>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</si>
  <si>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</si>
  <si>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</si>
  <si>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</si>
  <si>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</si>
  <si>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</si>
  <si>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</si>
  <si>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</si>
  <si>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</si>
  <si>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</si>
  <si>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</si>
  <si>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</si>
  <si>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</si>
  <si>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</si>
  <si>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</si>
  <si>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</si>
  <si>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</si>
  <si>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</si>
  <si>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</si>
  <si>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</si>
  <si>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</si>
  <si>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</si>
  <si>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</si>
  <si>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</si>
  <si>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</si>
  <si>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</si>
  <si>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</si>
  <si>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</si>
  <si>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</si>
  <si>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</si>
  <si>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</si>
  <si>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</si>
  <si>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</si>
  <si>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</si>
  <si>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</si>
  <si>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</si>
  <si>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</si>
  <si>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</si>
  <si>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</si>
  <si>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</si>
  <si>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</si>
  <si>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</si>
  <si>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</si>
  <si>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</si>
  <si>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</si>
  <si>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</si>
  <si>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</si>
  <si>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</si>
  <si>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</si>
  <si>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</si>
  <si>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</si>
  <si>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</si>
  <si>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</si>
  <si>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</si>
  <si>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</si>
  <si>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</si>
  <si>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</si>
  <si>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</si>
  <si>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</si>
  <si>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</si>
  <si>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</si>
  <si>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</si>
  <si>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</si>
  <si>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</si>
  <si>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</si>
  <si>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</si>
  <si>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</si>
  <si>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</si>
  <si>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</si>
  <si>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</si>
  <si>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</si>
  <si>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</si>
  <si>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</si>
  <si>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</si>
  <si>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</si>
  <si>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</si>
  <si>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</si>
  <si>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</si>
  <si>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</si>
  <si>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</si>
  <si>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</si>
  <si>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</si>
  <si>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</si>
  <si>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</si>
  <si>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</si>
  <si>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</si>
  <si>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</si>
  <si>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</si>
  <si>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</si>
  <si>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</si>
  <si>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</si>
  <si>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</si>
  <si>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</si>
  <si>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</si>
  <si>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</si>
  <si>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</si>
  <si>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</si>
  <si>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</si>
  <si>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</si>
  <si>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</si>
  <si>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</si>
  <si>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</si>
  <si>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</si>
  <si>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</si>
  <si>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</si>
  <si>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</si>
  <si>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</si>
  <si>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</si>
  <si>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</si>
  <si>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</si>
  <si>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</si>
  <si>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</si>
  <si>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</si>
  <si>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</si>
  <si>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</si>
  <si>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</si>
  <si>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</si>
  <si>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</si>
  <si>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</si>
  <si>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</si>
  <si>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</si>
  <si>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</si>
  <si>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</si>
  <si>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</si>
  <si>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</si>
  <si>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</si>
  <si>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</si>
  <si>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</si>
  <si>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</si>
  <si>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</si>
  <si>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</si>
  <si>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</si>
  <si>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</si>
  <si>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</si>
  <si>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</si>
  <si>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</si>
  <si>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</si>
  <si>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</si>
  <si>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</si>
  <si>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</si>
  <si>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</si>
  <si>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</si>
  <si>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</si>
  <si>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</si>
  <si>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</si>
  <si>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</si>
  <si>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</si>
  <si>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</si>
  <si>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</si>
  <si>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</si>
  <si>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</si>
  <si>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</si>
  <si>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</si>
  <si>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</si>
  <si>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</si>
  <si>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</si>
  <si>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</si>
  <si>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</si>
  <si>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</si>
  <si>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</si>
  <si>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</si>
  <si>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</si>
  <si>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</si>
  <si>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</si>
  <si>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</si>
  <si>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</si>
  <si>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</si>
  <si>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</si>
  <si>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</si>
  <si>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</si>
  <si>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</si>
  <si>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</si>
  <si>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</si>
  <si>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</si>
  <si>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</si>
  <si>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</si>
  <si>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</si>
  <si>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</si>
  <si>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</si>
  <si>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</si>
  <si>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</si>
  <si>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</si>
  <si>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</si>
  <si>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</si>
  <si>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</si>
  <si>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</si>
  <si>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</si>
  <si>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</si>
  <si>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</si>
  <si>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</si>
  <si>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</si>
  <si>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</si>
  <si>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</si>
  <si>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</si>
  <si>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</si>
  <si>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</si>
  <si>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</si>
  <si>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</si>
  <si>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</si>
  <si>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</si>
  <si>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</si>
  <si>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</si>
  <si>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</si>
  <si>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</si>
  <si>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</si>
  <si>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</si>
  <si>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</si>
  <si>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</si>
  <si>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</si>
  <si>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</si>
  <si>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</si>
  <si>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</si>
  <si>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</si>
  <si>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</si>
  <si>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</si>
  <si>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</si>
  <si>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</si>
  <si>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</si>
  <si>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</si>
  <si>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</si>
  <si>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</si>
  <si>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</si>
  <si>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</si>
  <si>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</si>
  <si>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</si>
  <si>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</si>
  <si>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</si>
  <si>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</si>
  <si>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</si>
  <si>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</si>
  <si>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</si>
  <si>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</si>
  <si>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</si>
  <si>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</si>
  <si>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</si>
  <si>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</si>
  <si>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</si>
  <si>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</si>
  <si>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</si>
  <si>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</si>
  <si>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</si>
  <si>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</si>
  <si>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</si>
  <si>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</si>
  <si>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</si>
  <si>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</si>
  <si>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</si>
  <si>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</si>
  <si>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</si>
  <si>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</si>
  <si>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</si>
  <si>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</si>
  <si>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</si>
  <si>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</si>
  <si>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</si>
  <si>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</si>
  <si>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</si>
  <si>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</si>
  <si>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</si>
  <si>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</si>
  <si>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</si>
  <si>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</si>
  <si>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</si>
  <si>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</si>
  <si>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</si>
  <si>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</si>
  <si>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</si>
  <si>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</si>
  <si>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</si>
  <si>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</si>
  <si>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</si>
  <si>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</si>
  <si>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</si>
  <si>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</si>
  <si>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</si>
  <si>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</si>
  <si>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</si>
  <si>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</si>
  <si>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</si>
  <si>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</si>
  <si>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</si>
  <si>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</si>
  <si>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</si>
  <si>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</si>
  <si>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</si>
  <si>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</si>
  <si>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</si>
  <si>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</si>
  <si>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</si>
  <si>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</si>
  <si>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</si>
  <si>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</si>
  <si>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</si>
  <si>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</si>
  <si>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</si>
  <si>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</si>
  <si>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</si>
  <si>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</si>
  <si>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</si>
  <si>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</si>
  <si>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</si>
  <si>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</si>
  <si>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</si>
  <si>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</si>
  <si>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</si>
  <si>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</si>
  <si>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</si>
  <si>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</si>
  <si>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</si>
  <si>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</si>
  <si>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</si>
  <si>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</si>
  <si>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</si>
  <si>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</si>
  <si>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</si>
  <si>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</si>
  <si>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</si>
  <si>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</si>
  <si>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</si>
  <si>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</si>
  <si>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</si>
  <si>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</si>
  <si>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</si>
  <si>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</si>
  <si>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</si>
  <si>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</si>
  <si>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</si>
  <si>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</si>
  <si>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</si>
  <si>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</si>
  <si>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</si>
  <si>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</si>
  <si>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</si>
  <si>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</si>
  <si>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</si>
  <si>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</si>
  <si>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</si>
  <si>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</si>
  <si>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</si>
  <si>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</si>
  <si>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</si>
  <si>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</si>
  <si>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</si>
  <si>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</si>
  <si>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</si>
  <si>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</si>
  <si>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</si>
  <si>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</si>
  <si>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</si>
  <si>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</si>
  <si>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</si>
  <si>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</si>
  <si>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</si>
  <si>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</si>
  <si>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</si>
  <si>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</si>
  <si>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</si>
  <si>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</si>
  <si>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</si>
  <si>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</si>
  <si>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</si>
  <si>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</si>
  <si>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</si>
  <si>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</si>
  <si>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</si>
  <si>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</si>
  <si>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</si>
  <si>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</si>
  <si>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</si>
  <si>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</si>
  <si>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</si>
  <si>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</si>
  <si>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</si>
  <si>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</si>
  <si>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</si>
  <si>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</si>
  <si>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</si>
  <si>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</si>
  <si>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</si>
  <si>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</si>
  <si>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</si>
  <si>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</si>
  <si>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</si>
  <si>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</si>
  <si>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</si>
  <si>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</si>
  <si>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</si>
  <si>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</si>
  <si>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</si>
  <si>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</si>
  <si>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</si>
  <si>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</si>
  <si>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</si>
  <si>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</si>
  <si>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</si>
  <si>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</si>
  <si>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</si>
  <si>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</si>
  <si>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</si>
  <si>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</si>
  <si>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</si>
  <si>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</si>
  <si>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</si>
  <si>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</si>
  <si>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</si>
  <si>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</si>
  <si>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</si>
  <si>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</si>
  <si>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</si>
  <si>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</si>
  <si>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</si>
  <si>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</si>
  <si>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</si>
  <si>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</si>
  <si>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</si>
  <si>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</si>
  <si>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</si>
  <si>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</si>
  <si>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</si>
  <si>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</si>
  <si>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</si>
  <si>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</si>
  <si>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</si>
  <si>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</si>
  <si>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</si>
  <si>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</si>
  <si>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</si>
  <si>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</si>
  <si>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</si>
  <si>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</si>
  <si>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</si>
  <si>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</si>
  <si>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</si>
  <si>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</si>
  <si>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</si>
  <si>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</si>
  <si>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</si>
  <si>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</si>
  <si>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</si>
  <si>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</si>
  <si>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</si>
  <si>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</si>
  <si>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</si>
  <si>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</si>
  <si>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</si>
  <si>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</si>
  <si>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</si>
  <si>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</si>
  <si>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</si>
  <si>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</si>
  <si>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</si>
  <si>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</si>
  <si>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</si>
  <si>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</si>
  <si>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</si>
  <si>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</si>
  <si>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</si>
  <si>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</si>
  <si>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</si>
  <si>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</si>
  <si>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</si>
  <si>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</si>
  <si>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</si>
  <si>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</si>
  <si>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</si>
  <si>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</si>
  <si>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</si>
  <si>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</si>
  <si>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</si>
  <si>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</si>
  <si>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</si>
  <si>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</si>
  <si>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</si>
  <si>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</si>
  <si>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</si>
  <si>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</si>
  <si>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</si>
  <si>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</si>
  <si>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</si>
  <si>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</si>
  <si>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</si>
  <si>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</si>
  <si>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</si>
  <si>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</si>
  <si>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</si>
  <si>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</si>
  <si>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</si>
  <si>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</si>
  <si>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</si>
  <si>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</si>
  <si>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</si>
  <si>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</si>
  <si>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</si>
  <si>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</si>
  <si>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</si>
  <si>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</si>
  <si>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</si>
  <si>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</si>
  <si>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</si>
  <si>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</si>
  <si>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</si>
  <si>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</si>
  <si>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</si>
  <si>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</si>
  <si>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</si>
  <si>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</si>
  <si>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</si>
  <si>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</si>
  <si>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</si>
  <si>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</si>
  <si>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</si>
  <si>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</si>
  <si>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</si>
  <si>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</si>
  <si>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</si>
  <si>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</si>
  <si>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</si>
  <si>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</si>
  <si>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</si>
  <si>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</si>
  <si>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</si>
  <si>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</si>
  <si>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</si>
  <si>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</si>
  <si>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</si>
  <si>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</si>
  <si>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</si>
  <si>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</si>
  <si>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</si>
  <si>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</si>
  <si>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</si>
  <si>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</si>
  <si>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</si>
  <si>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</si>
  <si>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</si>
  <si>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</si>
  <si>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</si>
  <si>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</si>
  <si>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</si>
  <si>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</si>
  <si>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</si>
  <si>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</si>
  <si>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</si>
  <si>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</si>
  <si>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</si>
  <si>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</si>
  <si>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</si>
  <si>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</si>
  <si>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</si>
  <si>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</si>
  <si>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</si>
  <si>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</si>
  <si>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</si>
  <si>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</si>
  <si>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</si>
  <si>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</si>
  <si>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</si>
  <si>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</si>
  <si>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</si>
  <si>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</si>
  <si>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</si>
  <si>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</si>
  <si>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</si>
  <si>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</si>
  <si>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</si>
  <si>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</si>
  <si>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</si>
  <si>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</si>
  <si>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</si>
  <si>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</si>
  <si>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</si>
  <si>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</si>
  <si>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</si>
  <si>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</si>
  <si>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</si>
  <si>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</si>
  <si>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</si>
  <si>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</si>
  <si>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</si>
  <si>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</si>
  <si>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</si>
  <si>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</si>
  <si>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</si>
  <si>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</si>
  <si>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</si>
  <si>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</si>
  <si>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</si>
  <si>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</si>
  <si>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</si>
  <si>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</si>
  <si>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</si>
  <si>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</si>
  <si>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</si>
  <si>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</si>
  <si>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</si>
  <si>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</si>
  <si>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</si>
  <si>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</si>
  <si>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</si>
  <si>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</si>
  <si>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</si>
  <si>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</si>
  <si>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</si>
  <si>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</si>
  <si>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</si>
  <si>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</si>
  <si>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</si>
  <si>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</si>
  <si>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</si>
  <si>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</si>
  <si>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</si>
  <si>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</si>
  <si>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</si>
  <si>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</si>
  <si>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</si>
  <si>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</si>
  <si>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</si>
  <si>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</si>
  <si>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</si>
  <si>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</si>
  <si>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</si>
  <si>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</si>
  <si>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</si>
  <si>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</si>
  <si>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</si>
  <si>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</si>
  <si>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</si>
  <si>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</si>
  <si>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</si>
  <si>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</si>
  <si>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</si>
  <si>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</si>
  <si>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</si>
  <si>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</si>
  <si>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</si>
  <si>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</si>
  <si>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</si>
  <si>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</si>
  <si>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</si>
  <si>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</si>
  <si>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</si>
  <si>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</si>
  <si>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</si>
  <si>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</si>
  <si>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</si>
  <si>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</si>
  <si>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</si>
  <si>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</si>
  <si>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</si>
  <si>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</si>
  <si>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</si>
  <si>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</si>
  <si>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</si>
  <si>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</si>
  <si>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</si>
  <si>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</si>
  <si>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</si>
  <si>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</si>
  <si>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</si>
  <si>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</si>
  <si>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</si>
  <si>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</si>
  <si>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</si>
  <si>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</si>
  <si>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</si>
  <si>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</si>
  <si>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</si>
  <si>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</si>
  <si>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</si>
  <si>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</si>
  <si>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</si>
  <si>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</si>
  <si>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</si>
  <si>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</si>
  <si>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</si>
  <si>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</si>
  <si>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</si>
  <si>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</si>
  <si>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</si>
  <si>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</si>
  <si>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</si>
  <si>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</si>
  <si>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</si>
  <si>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</si>
  <si>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</si>
  <si>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</si>
  <si>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</si>
  <si>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</si>
  <si>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</si>
  <si>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</si>
  <si>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</si>
  <si>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</si>
  <si>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</si>
  <si>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</si>
  <si>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</si>
  <si>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</si>
  <si>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</si>
  <si>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</si>
  <si>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</si>
  <si>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</si>
  <si>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</si>
  <si>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</si>
  <si>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</si>
  <si>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</si>
  <si>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</si>
  <si>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</si>
  <si>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</si>
  <si>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</si>
  <si>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</si>
  <si>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</si>
  <si>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</si>
  <si>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</si>
  <si>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</si>
  <si>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</si>
  <si>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</si>
  <si>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</si>
  <si>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</si>
  <si>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</si>
  <si>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</si>
  <si>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</si>
  <si>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</si>
  <si>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</si>
  <si>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</si>
  <si>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</si>
  <si>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</si>
  <si>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</si>
  <si>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</si>
  <si>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</si>
  <si>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</si>
  <si>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</si>
  <si>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</si>
  <si>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</si>
  <si>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</si>
  <si>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</si>
  <si>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</si>
  <si>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</si>
  <si>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</si>
  <si>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</si>
  <si>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</si>
  <si>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</si>
  <si>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</si>
  <si>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</si>
  <si>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</si>
  <si>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</si>
  <si>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</si>
  <si>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</si>
  <si>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</si>
  <si>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</si>
  <si>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</si>
  <si>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</si>
  <si>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</si>
  <si>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</si>
  <si>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</si>
  <si>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</si>
  <si>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</si>
  <si>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</si>
  <si>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</si>
  <si>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</si>
  <si>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</si>
  <si>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</si>
  <si>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</si>
  <si>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</si>
  <si>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</si>
  <si>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</si>
  <si>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</si>
  <si>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</si>
  <si>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</si>
  <si>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</si>
  <si>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</si>
  <si>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</si>
  <si>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</si>
  <si>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</si>
  <si>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</si>
  <si>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</si>
  <si>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</si>
  <si>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</si>
  <si>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</si>
  <si>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</si>
  <si>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</si>
  <si>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</si>
  <si>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</si>
  <si>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</si>
  <si>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</si>
  <si>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</si>
  <si>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</si>
  <si>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</si>
  <si>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</si>
  <si>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</si>
  <si>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</si>
  <si>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</si>
  <si>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</si>
  <si>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</si>
  <si>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</si>
  <si>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</si>
  <si>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</si>
  <si>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</si>
  <si>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</si>
  <si>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</si>
  <si>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</si>
  <si>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</si>
  <si>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</si>
  <si>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</si>
  <si>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</si>
  <si>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</si>
  <si>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</si>
  <si>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</si>
  <si>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</si>
  <si>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</si>
  <si>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</si>
  <si>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</si>
  <si>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</si>
  <si>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</si>
  <si>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</si>
  <si>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</si>
  <si>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</si>
  <si>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</si>
  <si>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</si>
  <si>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</si>
  <si>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</si>
  <si>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</si>
  <si>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</si>
  <si>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</si>
  <si>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</si>
  <si>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</si>
  <si>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</si>
  <si>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</si>
  <si>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</si>
  <si>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</si>
  <si>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</si>
  <si>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</si>
  <si>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</si>
  <si>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</si>
  <si>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</si>
  <si>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</si>
  <si>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</si>
  <si>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</si>
  <si>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</si>
  <si>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</si>
  <si>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</si>
  <si>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</si>
  <si>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</si>
  <si>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</si>
  <si>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</si>
  <si>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</si>
  <si>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</si>
  <si>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</si>
  <si>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</si>
  <si>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</si>
  <si>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</si>
  <si>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</si>
  <si>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</si>
  <si>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</si>
  <si>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</si>
  <si>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</si>
  <si>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</si>
  <si>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</si>
  <si>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</si>
  <si>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</si>
  <si>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</si>
  <si>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</si>
  <si>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</si>
  <si>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</si>
  <si>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</si>
  <si>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</si>
  <si>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</si>
  <si>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</si>
  <si>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</si>
  <si>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</si>
  <si>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</si>
  <si>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</si>
  <si>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</si>
  <si>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</si>
  <si>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</si>
  <si>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</si>
  <si>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</si>
  <si>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</si>
  <si>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</si>
  <si>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</si>
  <si>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</si>
  <si>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</si>
  <si>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</si>
  <si>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</si>
  <si>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</si>
  <si>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</si>
  <si>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</si>
  <si>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</si>
  <si>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</si>
  <si>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</si>
  <si>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</si>
  <si>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</si>
  <si>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</si>
  <si>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</si>
  <si>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</si>
  <si>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</si>
  <si>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</si>
  <si>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</si>
  <si>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</si>
  <si>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</si>
  <si>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</si>
  <si>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</si>
  <si>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</si>
  <si>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</si>
  <si>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</si>
  <si>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</si>
  <si>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</si>
  <si>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</si>
  <si>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</si>
  <si>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</si>
  <si>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</si>
  <si>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</si>
  <si>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</si>
  <si>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</si>
  <si>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</si>
  <si>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</si>
  <si>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</si>
  <si>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</si>
  <si>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</si>
  <si>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</si>
  <si>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</si>
  <si>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</si>
  <si>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</si>
  <si>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</si>
  <si>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</si>
  <si>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</si>
  <si>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</si>
  <si>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</si>
  <si>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</si>
  <si>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</si>
  <si>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</si>
  <si>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</si>
  <si>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</si>
  <si>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</si>
  <si>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</si>
  <si>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</si>
  <si>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</si>
  <si>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</si>
  <si>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</si>
  <si>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</si>
  <si>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</si>
  <si>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</si>
  <si>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</si>
  <si>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</si>
  <si>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</si>
  <si>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</si>
  <si>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</si>
  <si>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</si>
  <si>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</si>
  <si>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</si>
  <si>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</si>
  <si>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</si>
  <si>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</si>
  <si>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</si>
  <si>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</si>
  <si>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</si>
  <si>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</si>
  <si>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</si>
  <si>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</si>
  <si>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</si>
  <si>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</si>
  <si>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</si>
  <si>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</si>
  <si>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</si>
  <si>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</si>
  <si>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</si>
  <si>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</si>
  <si>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</si>
  <si>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</si>
  <si>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</si>
  <si>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</si>
  <si>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</si>
  <si>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</si>
  <si>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</si>
  <si>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</si>
  <si>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</si>
  <si>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</si>
  <si>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</si>
  <si>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</si>
  <si>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</si>
  <si>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</si>
  <si>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</si>
  <si>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</si>
  <si>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</si>
  <si>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</si>
  <si>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</si>
  <si>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</si>
  <si>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</si>
  <si>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</si>
  <si>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</si>
  <si>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</si>
  <si>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</si>
  <si>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</si>
  <si>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</si>
  <si>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</si>
  <si>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</si>
  <si>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</si>
  <si>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</si>
  <si>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</si>
  <si>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</si>
  <si>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</si>
  <si>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</si>
  <si>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</si>
  <si>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</si>
  <si>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</si>
  <si>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</si>
  <si>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</si>
  <si>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</si>
  <si>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</si>
  <si>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</si>
  <si>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</si>
  <si>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</si>
  <si>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</si>
  <si>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</si>
  <si>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</si>
  <si>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</si>
  <si>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</si>
  <si>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</si>
  <si>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</si>
  <si>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</si>
  <si>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</si>
  <si>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</si>
  <si>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</si>
  <si>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</si>
  <si>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</si>
  <si>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</si>
  <si>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</si>
  <si>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</si>
  <si>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</si>
  <si>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</si>
  <si>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</si>
  <si>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</si>
  <si>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</si>
  <si>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</si>
  <si>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</si>
  <si>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</si>
  <si>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</si>
  <si>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</si>
  <si>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</si>
  <si>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</si>
  <si>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</si>
  <si>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</si>
  <si>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</si>
  <si>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</si>
  <si>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</si>
  <si>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</si>
  <si>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</si>
  <si>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</si>
  <si>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</si>
  <si>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</si>
  <si>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</si>
  <si>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</si>
  <si>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</si>
  <si>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</si>
  <si>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</si>
  <si>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</si>
  <si>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</si>
  <si>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</si>
  <si>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</si>
  <si>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</si>
  <si>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</si>
  <si>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</si>
  <si>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</si>
  <si>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</si>
  <si>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</si>
  <si>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</si>
  <si>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</si>
  <si>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</si>
  <si>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</si>
  <si>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</si>
  <si>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</si>
  <si>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</si>
  <si>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</si>
  <si>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</si>
  <si>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</si>
  <si>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</si>
  <si>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</si>
  <si>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</si>
  <si>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</si>
  <si>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</si>
  <si>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</si>
  <si>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</si>
  <si>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</si>
  <si>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</si>
  <si>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</si>
  <si>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</si>
  <si>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</si>
  <si>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</si>
  <si>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</si>
  <si>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</si>
  <si>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</si>
  <si>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</si>
  <si>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</si>
  <si>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</si>
  <si>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</si>
  <si>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</si>
  <si>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</si>
  <si>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</si>
  <si>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</si>
  <si>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</si>
  <si>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</si>
  <si>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</si>
  <si>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</si>
  <si>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</si>
  <si>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</si>
  <si>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</si>
  <si>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</si>
  <si>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</si>
  <si>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</si>
  <si>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</si>
  <si>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</si>
  <si>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</si>
  <si>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</si>
  <si>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</si>
  <si>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</si>
  <si>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</si>
  <si>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</si>
  <si>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</si>
  <si>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</si>
  <si>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</si>
  <si>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</si>
  <si>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</si>
  <si>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</si>
  <si>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</si>
  <si>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</si>
  <si>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</si>
  <si>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</si>
  <si>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</si>
  <si>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</si>
  <si>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</si>
  <si>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</si>
  <si>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</si>
  <si>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</si>
  <si>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</si>
  <si>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</si>
  <si>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</si>
  <si>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</si>
  <si>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</si>
  <si>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</si>
  <si>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</si>
  <si>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</si>
  <si>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</si>
  <si>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</si>
  <si>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</si>
  <si>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</si>
  <si>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</si>
  <si>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</si>
  <si>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</si>
  <si>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</si>
  <si>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</si>
  <si>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</si>
  <si>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</si>
  <si>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</si>
  <si>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</si>
  <si>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</si>
  <si>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</si>
  <si>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</si>
  <si>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</si>
  <si>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</si>
  <si>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</si>
  <si>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</si>
  <si>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</si>
  <si>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</si>
  <si>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</si>
  <si>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</si>
  <si>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</si>
  <si>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</si>
  <si>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</si>
  <si>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</si>
  <si>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</si>
  <si>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</si>
  <si>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</si>
  <si>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</si>
  <si>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</si>
  <si>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</si>
  <si>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</si>
  <si>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</si>
  <si>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</si>
  <si>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</si>
  <si>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</si>
  <si>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</si>
  <si>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</si>
  <si>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</si>
  <si>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</si>
  <si>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</si>
  <si>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</si>
  <si>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</si>
  <si>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</si>
  <si>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</si>
  <si>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</si>
  <si>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</si>
  <si>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</si>
  <si>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</si>
  <si>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</si>
  <si>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</si>
  <si>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</si>
  <si>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</si>
  <si>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</si>
  <si>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</si>
  <si>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</si>
  <si>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</si>
  <si>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</si>
  <si>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</si>
  <si>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</si>
  <si>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</si>
  <si>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</si>
  <si>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</si>
  <si>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</si>
  <si>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</si>
  <si>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</si>
  <si>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</si>
  <si>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</si>
  <si>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</si>
  <si>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</si>
  <si>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</si>
  <si>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</si>
  <si>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</si>
  <si>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</si>
  <si>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</si>
  <si>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</si>
  <si>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</si>
  <si>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</si>
  <si>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</si>
  <si>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</si>
  <si>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</si>
  <si>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</si>
  <si>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</si>
  <si>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</si>
  <si>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</si>
  <si>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</si>
  <si>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</si>
  <si>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</si>
  <si>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</si>
  <si>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</si>
  <si>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</si>
  <si>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</si>
  <si>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</si>
  <si>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</si>
  <si>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</si>
  <si>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</si>
  <si>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</si>
  <si>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</si>
  <si>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</si>
  <si>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</si>
  <si>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</si>
  <si>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</si>
  <si>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</si>
  <si>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</si>
  <si>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</si>
  <si>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</si>
  <si>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</si>
  <si>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</si>
  <si>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</si>
  <si>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</si>
  <si>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</si>
  <si>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</si>
  <si>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</si>
  <si>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</si>
  <si>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</si>
  <si>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</si>
  <si>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</si>
  <si>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</si>
  <si>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</si>
  <si>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</si>
  <si>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</si>
  <si>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</si>
  <si>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</si>
  <si>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</si>
  <si>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</si>
  <si>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</si>
  <si>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</si>
  <si>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</si>
  <si>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</si>
  <si>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</si>
  <si>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</si>
  <si>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</si>
  <si>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</si>
  <si>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</si>
  <si>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</si>
  <si>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</si>
  <si>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</si>
  <si>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</si>
  <si>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</si>
  <si>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</si>
  <si>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</si>
  <si>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</si>
  <si>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</si>
  <si>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</si>
  <si>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</si>
  <si>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</si>
  <si>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</si>
  <si>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</si>
  <si>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</si>
  <si>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</si>
  <si>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</si>
  <si>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</si>
  <si>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</si>
  <si>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</si>
  <si>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</si>
  <si>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</si>
  <si>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</si>
  <si>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</si>
  <si>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</si>
  <si>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</si>
  <si>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</si>
  <si>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</si>
  <si>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</si>
  <si>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</si>
  <si>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</si>
  <si>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</si>
  <si>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</si>
  <si>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</si>
  <si>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</si>
  <si>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</si>
  <si>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</si>
  <si>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</si>
  <si>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</si>
  <si>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</si>
  <si>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</si>
  <si>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</si>
  <si>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</si>
  <si>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</si>
  <si>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</si>
  <si>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</si>
  <si>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</si>
  <si>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</si>
  <si>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</si>
  <si>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</si>
  <si>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</si>
  <si>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</si>
  <si>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</si>
  <si>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</si>
  <si>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</si>
  <si>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</si>
  <si>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</si>
  <si>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</si>
  <si>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</si>
  <si>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</si>
  <si>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</si>
  <si>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</si>
  <si>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</si>
  <si>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</si>
  <si>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</si>
  <si>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</si>
  <si>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</si>
  <si>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</si>
  <si>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</si>
  <si>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</si>
  <si>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</si>
  <si>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</si>
  <si>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</si>
  <si>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</si>
  <si>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</si>
  <si>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</si>
  <si>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</si>
  <si>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</si>
  <si>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</si>
  <si>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</si>
  <si>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</si>
  <si>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</si>
  <si>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</si>
  <si>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</si>
  <si>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</si>
  <si>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</si>
  <si>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</si>
  <si>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</si>
  <si>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</si>
  <si>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</si>
  <si>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</si>
  <si>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</si>
  <si>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</si>
  <si>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</si>
  <si>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</si>
  <si>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</si>
  <si>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</si>
  <si>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</si>
  <si>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</si>
  <si>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</si>
  <si>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</si>
  <si>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</si>
  <si>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</si>
  <si>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</si>
  <si>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</si>
  <si>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</si>
  <si>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</si>
  <si>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</si>
  <si>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</si>
  <si>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</si>
  <si>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</si>
  <si>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</si>
  <si>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</si>
  <si>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</si>
  <si>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</si>
  <si>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</si>
  <si>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</si>
  <si>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</si>
  <si>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</si>
  <si>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</si>
  <si>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</si>
  <si>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</si>
  <si>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</si>
  <si>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</si>
  <si>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</si>
  <si>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</si>
  <si>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</si>
  <si>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</si>
  <si>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</si>
  <si>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</si>
  <si>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</si>
  <si>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</si>
  <si>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</si>
  <si>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</si>
  <si>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</si>
  <si>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</si>
  <si>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</si>
  <si>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</si>
  <si>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</si>
  <si>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</si>
  <si>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</si>
  <si>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</si>
  <si>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</si>
  <si>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</si>
  <si>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</si>
  <si>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</si>
  <si>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</si>
  <si>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</si>
  <si>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</si>
  <si>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</si>
  <si>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</si>
  <si>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</si>
  <si>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</si>
  <si>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</si>
  <si>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</si>
  <si>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</si>
  <si>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</si>
  <si>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</si>
  <si>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</si>
  <si>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</si>
  <si>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</si>
  <si>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</si>
  <si>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</si>
  <si>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</si>
  <si>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</si>
  <si>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</si>
  <si>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</si>
  <si>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</si>
  <si>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</si>
  <si>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</si>
  <si>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</si>
  <si>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</si>
  <si>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</si>
  <si>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</si>
  <si>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</si>
  <si>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</si>
  <si>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</si>
  <si>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</si>
  <si>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</si>
  <si>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</si>
  <si>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</si>
  <si>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</si>
  <si>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</si>
  <si>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</si>
  <si>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</si>
  <si>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</si>
  <si>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</si>
  <si>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</si>
  <si>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</si>
  <si>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</si>
  <si>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</si>
  <si>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</si>
  <si>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</si>
  <si>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</si>
  <si>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</si>
  <si>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</si>
  <si>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</si>
  <si>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</si>
  <si>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</si>
  <si>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</si>
  <si>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</si>
  <si>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</si>
  <si>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</si>
  <si>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</si>
  <si>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</si>
  <si>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</si>
  <si>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</si>
  <si>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</si>
  <si>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</si>
  <si>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</si>
  <si>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</si>
  <si>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</si>
  <si>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</si>
  <si>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</si>
  <si>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</si>
  <si>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</si>
  <si>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</si>
  <si>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</si>
  <si>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</si>
  <si>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</si>
  <si>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</si>
  <si>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</si>
  <si>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</si>
  <si>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</si>
  <si>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</si>
  <si>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</si>
  <si>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</si>
  <si>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</si>
  <si>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</si>
  <si>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</si>
  <si>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</si>
  <si>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</si>
  <si>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</si>
  <si>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</si>
  <si>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</si>
  <si>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</si>
  <si>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</si>
  <si>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</si>
  <si>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</si>
  <si>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</si>
  <si>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</si>
  <si>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</si>
  <si>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</si>
  <si>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</si>
  <si>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</si>
  <si>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</si>
  <si>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</si>
  <si>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</si>
  <si>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</si>
  <si>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</si>
  <si>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</si>
  <si>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</si>
  <si>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</si>
  <si>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</si>
  <si>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</si>
  <si>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</si>
  <si>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</si>
  <si>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</si>
  <si>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</si>
  <si>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</si>
  <si>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</si>
  <si>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</si>
  <si>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</si>
  <si>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</si>
  <si>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</si>
  <si>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</si>
  <si>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</si>
  <si>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</si>
  <si>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</si>
  <si>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</si>
  <si>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</si>
  <si>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</si>
  <si>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</si>
  <si>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</si>
  <si>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</si>
  <si>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</si>
  <si>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</si>
  <si>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</si>
  <si>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</si>
  <si>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</si>
  <si>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</si>
  <si>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</si>
  <si>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</si>
  <si>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</si>
  <si>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</si>
  <si>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</si>
  <si>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</si>
  <si>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</si>
  <si>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</si>
  <si>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</si>
  <si>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</si>
  <si>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</si>
  <si>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</si>
  <si>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</si>
  <si>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</si>
  <si>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</si>
  <si>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</si>
  <si>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</si>
  <si>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</si>
  <si>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</si>
  <si>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</si>
  <si>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</si>
  <si>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</si>
  <si>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</si>
  <si>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</si>
  <si>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</si>
  <si>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</si>
  <si>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</si>
  <si>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</si>
  <si>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</si>
  <si>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</si>
  <si>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</si>
  <si>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</si>
  <si>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</si>
  <si>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</si>
  <si>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</si>
  <si>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</si>
  <si>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</si>
  <si>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</si>
  <si>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</si>
  <si>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</si>
  <si>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</si>
  <si>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</si>
  <si>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</si>
  <si>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</si>
  <si>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</si>
  <si>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</si>
  <si>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</si>
  <si>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</si>
  <si>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</si>
  <si>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</si>
  <si>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</si>
  <si>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</si>
  <si>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</si>
  <si>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</si>
  <si>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</si>
  <si>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</si>
  <si>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</si>
  <si>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</si>
  <si>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</si>
  <si>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</si>
  <si>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</si>
  <si>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</si>
  <si>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</si>
  <si>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</si>
  <si>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</si>
  <si>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</si>
  <si>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</si>
  <si>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</si>
  <si>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</si>
  <si>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</si>
  <si>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</si>
  <si>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</si>
  <si>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</si>
  <si>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</si>
  <si>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</si>
  <si>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</si>
  <si>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</si>
  <si>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</si>
  <si>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</si>
  <si>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</si>
  <si>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</si>
  <si>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</si>
  <si>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</si>
  <si>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</si>
  <si>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</si>
  <si>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</si>
  <si>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</si>
  <si>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</si>
  <si>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</si>
  <si>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</si>
  <si>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</si>
  <si>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</si>
  <si>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</si>
  <si>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</si>
  <si>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</si>
  <si>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</si>
  <si>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</si>
  <si>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</si>
  <si>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</si>
  <si>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</si>
  <si>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</si>
  <si>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</si>
  <si>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</si>
  <si>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</si>
  <si>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</si>
  <si>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</si>
  <si>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</si>
  <si>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</si>
  <si>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</si>
  <si>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</si>
  <si>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</si>
  <si>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</si>
  <si>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</si>
  <si>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</si>
  <si>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</si>
  <si>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</si>
  <si>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</si>
  <si>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</si>
  <si>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</si>
  <si>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</si>
  <si>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</si>
  <si>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</si>
  <si>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</si>
  <si>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</si>
  <si>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</si>
  <si>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</si>
  <si>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</si>
  <si>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</si>
  <si>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</si>
  <si>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</si>
  <si>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</si>
  <si>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</si>
  <si>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</si>
  <si>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</si>
  <si>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</si>
  <si>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</si>
  <si>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</si>
  <si>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</si>
  <si>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</si>
  <si>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</si>
  <si>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</si>
  <si>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</si>
  <si>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</si>
  <si>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</si>
  <si>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</si>
  <si>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</si>
  <si>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</si>
  <si>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</si>
  <si>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</si>
  <si>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</si>
  <si>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</si>
  <si>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</si>
  <si>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</si>
  <si>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</si>
  <si>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</si>
  <si>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</si>
  <si>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</si>
  <si>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</si>
  <si>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</si>
  <si>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</si>
  <si>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</si>
  <si>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</si>
  <si>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</si>
  <si>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</si>
  <si>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</si>
  <si>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</si>
  <si>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</si>
  <si>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</si>
  <si>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</si>
  <si>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</si>
  <si>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</si>
  <si>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</si>
  <si>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</si>
  <si>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</si>
  <si>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</si>
  <si>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</si>
  <si>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</si>
  <si>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</si>
  <si>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</si>
  <si>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</si>
  <si>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</si>
  <si>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</si>
  <si>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</si>
  <si>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</si>
  <si>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</si>
  <si>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</si>
  <si>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</si>
  <si>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</si>
  <si>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</si>
  <si>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</si>
  <si>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</si>
  <si>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</si>
  <si>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</si>
  <si>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</si>
  <si>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</si>
  <si>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</si>
  <si>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</si>
  <si>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</si>
  <si>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</si>
  <si>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</si>
  <si>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</si>
  <si>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</si>
  <si>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</si>
  <si>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</si>
  <si>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</si>
  <si>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</si>
  <si>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</si>
  <si>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</si>
  <si>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</si>
  <si>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</si>
  <si>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</si>
  <si>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</si>
  <si>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</si>
  <si>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</si>
  <si>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</si>
  <si>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</si>
  <si>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</si>
  <si>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</si>
  <si>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</si>
  <si>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</si>
  <si>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</si>
  <si>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</si>
  <si>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</si>
  <si>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</si>
  <si>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</si>
  <si>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</si>
  <si>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</si>
  <si>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</si>
  <si>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</si>
  <si>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</si>
  <si>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</si>
  <si>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</si>
  <si>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</si>
  <si>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</si>
  <si>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</si>
  <si>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</si>
  <si>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</si>
  <si>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</si>
  <si>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</si>
  <si>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</si>
  <si>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</si>
  <si>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</si>
  <si>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</si>
  <si>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</si>
  <si>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</si>
  <si>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</si>
  <si>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</si>
  <si>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</si>
  <si>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</si>
  <si>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</si>
  <si>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</si>
  <si>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</si>
  <si>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</si>
  <si>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</si>
  <si>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</si>
  <si>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</si>
  <si>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</si>
  <si>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</si>
  <si>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</si>
  <si>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</si>
  <si>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</si>
  <si>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</si>
  <si>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</si>
  <si>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</si>
  <si>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</si>
  <si>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</si>
  <si>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</si>
  <si>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</si>
  <si>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</si>
  <si>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</si>
  <si>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</si>
  <si>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</si>
  <si>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</si>
  <si>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</si>
  <si>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</si>
  <si>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</si>
  <si>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</si>
  <si>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</si>
  <si>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</si>
  <si>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</si>
  <si>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</si>
  <si>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</si>
  <si>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</si>
  <si>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</si>
  <si>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</si>
  <si>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</si>
  <si>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</si>
  <si>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</si>
  <si>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</si>
  <si>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</si>
  <si>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</si>
  <si>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</si>
  <si>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</si>
  <si>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</si>
  <si>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</si>
  <si>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</si>
  <si>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</si>
  <si>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</si>
  <si>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</si>
  <si>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</si>
  <si>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</si>
  <si>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</si>
  <si>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</si>
  <si>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</si>
  <si>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</si>
  <si>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</si>
  <si>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</si>
  <si>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</si>
  <si>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</si>
  <si>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</si>
  <si>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</si>
  <si>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</si>
  <si>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</si>
  <si>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</si>
  <si>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</si>
  <si>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</si>
  <si>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</si>
  <si>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</si>
  <si>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</si>
  <si>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</si>
  <si>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</si>
  <si>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</si>
  <si>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</si>
  <si>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</si>
  <si>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</si>
  <si>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</si>
  <si>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</si>
  <si>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</si>
  <si>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</si>
  <si>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</si>
  <si>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</si>
  <si>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</si>
  <si>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</si>
  <si>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</si>
  <si>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</si>
  <si>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</si>
  <si>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</si>
  <si>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</si>
  <si>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</si>
  <si>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</si>
  <si>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</si>
  <si>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</si>
  <si>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</si>
  <si>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</si>
  <si>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</si>
  <si>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</si>
  <si>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</si>
  <si>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</si>
  <si>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</si>
  <si>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</si>
  <si>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</si>
  <si>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</si>
  <si>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</si>
  <si>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</si>
  <si>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</si>
  <si>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</si>
  <si>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</si>
  <si>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</si>
  <si>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</si>
  <si>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</si>
  <si>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</si>
  <si>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</si>
  <si>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</si>
  <si>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</si>
  <si>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</si>
  <si>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</si>
  <si>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</si>
  <si>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</si>
  <si>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</si>
  <si>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</si>
  <si>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</si>
  <si>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</si>
  <si>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</si>
  <si>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</si>
  <si>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</si>
  <si>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</si>
  <si>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</si>
  <si>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</si>
  <si>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</si>
  <si>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</si>
  <si>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</si>
  <si>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</si>
  <si>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</si>
  <si>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</si>
  <si>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</si>
  <si>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</si>
  <si>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</si>
  <si>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</si>
  <si>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</si>
  <si>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</si>
  <si>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</si>
  <si>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</si>
  <si>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</si>
  <si>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</si>
  <si>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</si>
  <si>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</si>
  <si>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</si>
  <si>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</si>
  <si>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</si>
  <si>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</si>
  <si>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</si>
  <si>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</si>
  <si>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</si>
  <si>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</si>
  <si>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</si>
  <si>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</si>
  <si>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</si>
  <si>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</si>
  <si>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</si>
  <si>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</si>
  <si>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</si>
  <si>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</si>
  <si>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</si>
  <si>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</si>
  <si>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</si>
  <si>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</si>
  <si>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</si>
  <si>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</si>
  <si>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</si>
  <si>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</si>
  <si>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</si>
  <si>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</si>
  <si>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</si>
  <si>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</si>
  <si>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</si>
  <si>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</si>
  <si>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</si>
  <si>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</si>
  <si>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</si>
  <si>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</si>
  <si>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</si>
  <si>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</si>
  <si>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</si>
  <si>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</si>
  <si>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</si>
  <si>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</si>
  <si>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</si>
  <si>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</si>
  <si>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</si>
  <si>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</si>
  <si>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</si>
  <si>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</si>
  <si>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</si>
  <si>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</si>
  <si>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</si>
  <si>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</si>
  <si>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</si>
  <si>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</si>
  <si>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</si>
  <si>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</si>
  <si>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</si>
  <si>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</si>
  <si>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</si>
  <si>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</si>
  <si>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</si>
  <si>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</si>
  <si>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</si>
  <si>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</si>
  <si>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</si>
  <si>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</si>
  <si>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</si>
  <si>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</si>
  <si>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</si>
  <si>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</si>
  <si>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</si>
  <si>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</si>
  <si>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</si>
  <si>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</si>
  <si>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</si>
  <si>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</si>
  <si>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</si>
  <si>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</si>
  <si>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</si>
  <si>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</si>
  <si>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</si>
  <si>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</si>
  <si>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</si>
  <si>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</si>
  <si>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</si>
  <si>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</si>
  <si>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</si>
  <si>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</si>
  <si>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</si>
  <si>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</si>
  <si>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</si>
  <si>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</si>
  <si>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</si>
  <si>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</si>
  <si>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</si>
  <si>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</si>
  <si>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</si>
  <si>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</si>
  <si>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</si>
  <si>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</si>
  <si>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</si>
  <si>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</si>
  <si>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</si>
  <si>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</si>
  <si>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</si>
  <si>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</si>
  <si>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</si>
  <si>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</si>
  <si>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</si>
  <si>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</si>
  <si>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</si>
  <si>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</si>
  <si>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</si>
  <si>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</si>
  <si>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</si>
  <si>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</si>
  <si>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</si>
  <si>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</si>
  <si>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</si>
  <si>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</si>
  <si>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</si>
  <si>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</si>
  <si>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</si>
  <si>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</si>
  <si>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</si>
  <si>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</si>
  <si>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</si>
  <si>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</si>
  <si>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</si>
  <si>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</si>
  <si>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</si>
  <si>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</si>
  <si>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</si>
  <si>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</si>
  <si>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</si>
  <si>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</si>
  <si>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</si>
  <si>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</si>
  <si>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</si>
  <si>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</si>
  <si>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</si>
  <si>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</si>
  <si>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</si>
  <si>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</si>
  <si>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</si>
  <si>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</si>
  <si>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</si>
  <si>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</si>
  <si>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</si>
  <si>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</si>
  <si>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</si>
  <si>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</si>
  <si>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</si>
  <si>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</si>
  <si>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</si>
  <si>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</si>
  <si>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</si>
  <si>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</si>
  <si>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</si>
  <si>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</si>
  <si>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</si>
  <si>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</si>
  <si>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</si>
  <si>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</si>
  <si>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</si>
  <si>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</si>
  <si>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</si>
  <si>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</si>
  <si>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</si>
  <si>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</si>
  <si>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</si>
  <si>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</si>
  <si>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</si>
  <si>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</si>
  <si>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</si>
  <si>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</si>
  <si>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</si>
  <si>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</si>
  <si>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</si>
  <si>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</si>
  <si>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</si>
  <si>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</si>
  <si>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</si>
  <si>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</si>
  <si>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</si>
  <si>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</si>
  <si>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</si>
  <si>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</si>
  <si>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</si>
  <si>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</si>
  <si>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</si>
  <si>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</si>
  <si>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</si>
  <si>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</si>
  <si>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</si>
  <si>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</si>
  <si>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</si>
  <si>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</si>
  <si>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</si>
  <si>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</si>
  <si>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</si>
  <si>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</si>
  <si>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</si>
  <si>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</si>
  <si>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</si>
  <si>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</si>
  <si>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</si>
  <si>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</si>
  <si>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</si>
  <si>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</si>
  <si>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</si>
  <si>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</si>
  <si>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</si>
  <si>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</si>
  <si>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</si>
  <si>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</si>
  <si>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</si>
  <si>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</si>
  <si>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</si>
  <si>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</si>
  <si>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</si>
  <si>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</si>
  <si>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</si>
  <si>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</si>
  <si>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</si>
  <si>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</si>
  <si>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</si>
  <si>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</si>
  <si>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</si>
  <si>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</si>
  <si>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</si>
  <si>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</si>
  <si>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</si>
  <si>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</si>
  <si>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</si>
  <si>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</si>
  <si>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</si>
  <si>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</si>
  <si>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</si>
  <si>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</si>
  <si>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</si>
  <si>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</si>
  <si>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</si>
  <si>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</si>
  <si>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</si>
  <si>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</si>
  <si>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</si>
  <si>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</si>
  <si>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</si>
  <si>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</si>
  <si>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</si>
  <si>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</si>
  <si>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</si>
  <si>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</si>
  <si>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</si>
  <si>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</si>
  <si>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</si>
  <si>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</si>
  <si>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</si>
  <si>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</si>
  <si>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</si>
  <si>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</si>
  <si>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</si>
  <si>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</si>
  <si>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</si>
  <si>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</si>
  <si>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</si>
  <si>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</si>
  <si>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</si>
  <si>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</si>
  <si>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</si>
  <si>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</si>
  <si>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</si>
  <si>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</si>
  <si>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</si>
  <si>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</si>
  <si>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</si>
  <si>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</si>
  <si>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</si>
  <si>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</si>
  <si>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</si>
  <si>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</si>
  <si>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</si>
  <si>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</si>
  <si>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</si>
  <si>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</si>
  <si>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</si>
  <si>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</si>
  <si>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</si>
  <si>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</si>
  <si>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</si>
  <si>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</si>
  <si>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</si>
  <si>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</si>
  <si>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</si>
  <si>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</si>
  <si>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</si>
  <si>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</si>
  <si>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</si>
  <si>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</si>
  <si>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</si>
  <si>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</si>
  <si>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</si>
  <si>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</si>
  <si>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</si>
  <si>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</si>
  <si>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</si>
  <si>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</si>
  <si>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</si>
  <si>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</si>
  <si>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</si>
  <si>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</si>
  <si>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</si>
  <si>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</si>
  <si>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</si>
  <si>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</si>
  <si>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</si>
  <si>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</si>
  <si>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</si>
  <si>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</si>
  <si>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</si>
  <si>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</si>
  <si>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</si>
  <si>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</si>
  <si>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</si>
  <si>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</si>
  <si>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</si>
  <si>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</si>
  <si>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</si>
  <si>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</si>
  <si>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</si>
  <si>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</si>
  <si>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</si>
  <si>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</si>
  <si>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</si>
  <si>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</si>
  <si>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</si>
  <si>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</si>
  <si>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</si>
  <si>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</si>
  <si>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</si>
  <si>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</si>
  <si>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</si>
  <si>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</si>
  <si>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</si>
  <si>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</si>
  <si>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</si>
  <si>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</si>
  <si>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</si>
  <si>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</si>
  <si>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</si>
  <si>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</si>
  <si>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</si>
  <si>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</si>
  <si>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</si>
  <si>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</si>
  <si>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</si>
  <si>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</si>
  <si>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</si>
  <si>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</si>
  <si>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</si>
  <si>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</si>
  <si>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</si>
  <si>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</si>
  <si>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</si>
  <si>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</si>
  <si>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</si>
  <si>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</si>
  <si>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</si>
  <si>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</si>
  <si>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</si>
  <si>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</si>
  <si>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</si>
  <si>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</si>
  <si>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</si>
  <si>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</si>
  <si>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</si>
  <si>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</si>
  <si>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</si>
  <si>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</si>
  <si>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</si>
  <si>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</si>
  <si>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</si>
  <si>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</si>
  <si>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</si>
  <si>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</si>
  <si>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</si>
  <si>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</si>
  <si>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</si>
  <si>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</si>
  <si>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</si>
  <si>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</si>
  <si>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</si>
  <si>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</si>
  <si>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</si>
  <si>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</si>
  <si>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</si>
  <si>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</si>
  <si>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</si>
  <si>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</si>
  <si>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</si>
  <si>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</si>
  <si>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</si>
  <si>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</si>
  <si>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</si>
  <si>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</si>
  <si>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</si>
  <si>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</si>
  <si>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</si>
  <si>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</si>
  <si>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</si>
  <si>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</si>
  <si>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</si>
  <si>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</si>
  <si>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</si>
  <si>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</si>
  <si>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</si>
  <si>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</si>
  <si>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</si>
  <si>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</si>
  <si>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</si>
  <si>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</si>
  <si>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</si>
  <si>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</si>
  <si>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</si>
  <si>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</si>
  <si>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</si>
  <si>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</si>
  <si>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</si>
  <si>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</si>
  <si>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</si>
  <si>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</si>
  <si>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</si>
  <si>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</si>
  <si>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</si>
  <si>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</si>
  <si>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</si>
  <si>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</si>
  <si>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</si>
  <si>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</si>
  <si>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</si>
  <si>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</si>
  <si>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</si>
  <si>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</si>
  <si>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</si>
  <si>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</si>
  <si>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</si>
  <si>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</si>
  <si>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</si>
  <si>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</si>
  <si>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</si>
  <si>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</si>
  <si>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</si>
  <si>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</si>
  <si>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</si>
  <si>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</si>
  <si>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</si>
  <si>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</si>
  <si>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</si>
  <si>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</si>
  <si>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</si>
  <si>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</si>
  <si>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</si>
  <si>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</si>
  <si>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</si>
  <si>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</si>
  <si>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</si>
  <si>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</si>
  <si>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</si>
  <si>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</si>
  <si>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</si>
  <si>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</si>
  <si>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</si>
  <si>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</si>
  <si>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</si>
  <si>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</si>
  <si>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</si>
  <si>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</si>
  <si>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</si>
  <si>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</si>
  <si>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</si>
  <si>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</si>
  <si>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</si>
  <si>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</si>
  <si>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</si>
  <si>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</si>
  <si>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</si>
  <si>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</si>
  <si>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</si>
  <si>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</si>
  <si>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</si>
  <si>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</si>
  <si>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</si>
  <si>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</si>
  <si>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</si>
  <si>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</si>
  <si>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</si>
  <si>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</si>
  <si>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</si>
  <si>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</si>
  <si>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</si>
  <si>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</si>
  <si>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</si>
  <si>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</si>
  <si>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</si>
  <si>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</si>
  <si>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</si>
  <si>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</si>
  <si>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</si>
  <si>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</si>
  <si>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</si>
  <si>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</si>
  <si>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</si>
  <si>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</si>
  <si>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</si>
  <si>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</si>
  <si>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</si>
  <si>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</si>
  <si>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</si>
  <si>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</si>
  <si>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</si>
  <si>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</si>
  <si>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</si>
  <si>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</si>
  <si>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</si>
  <si>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</si>
  <si>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</si>
  <si>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</si>
  <si>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</si>
  <si>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</si>
  <si>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</si>
  <si>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</si>
  <si>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</si>
  <si>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</si>
  <si>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</si>
  <si>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</si>
  <si>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</si>
  <si>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</si>
  <si>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</si>
  <si>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</si>
  <si>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</si>
  <si>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</si>
  <si>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</si>
  <si>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</si>
  <si>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</si>
  <si>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</si>
  <si>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</si>
  <si>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</si>
  <si>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</si>
  <si>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</si>
  <si>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</si>
  <si>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</si>
  <si>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</si>
  <si>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</si>
  <si>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</si>
  <si>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</si>
  <si>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</si>
  <si>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</si>
  <si>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</si>
  <si>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</si>
  <si>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</si>
  <si>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</si>
  <si>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</si>
  <si>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</si>
  <si>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</si>
  <si>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</si>
  <si>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</si>
  <si>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</si>
  <si>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</si>
  <si>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</si>
  <si>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</si>
  <si>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</si>
  <si>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</si>
  <si>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</si>
  <si>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</si>
  <si>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</si>
  <si>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</si>
  <si>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</si>
  <si>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</si>
  <si>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</si>
  <si>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</si>
  <si>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</si>
  <si>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</si>
  <si>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</si>
  <si>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</si>
  <si>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</si>
  <si>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</si>
  <si>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</si>
  <si>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</si>
  <si>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</si>
  <si>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</si>
  <si>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</si>
  <si>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</si>
  <si>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</si>
  <si>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</si>
  <si>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</si>
  <si>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</si>
  <si>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</si>
  <si>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</si>
  <si>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</si>
  <si>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</si>
  <si>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</si>
  <si>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</si>
  <si>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</si>
  <si>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</si>
  <si>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</si>
  <si>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</si>
  <si>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</si>
  <si>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</si>
  <si>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</si>
  <si>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</si>
  <si>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</si>
  <si>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</si>
  <si>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</si>
  <si>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</si>
  <si>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</si>
  <si>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</si>
  <si>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</si>
  <si>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</si>
  <si>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</si>
  <si>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</si>
  <si>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</si>
  <si>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</si>
  <si>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</si>
  <si>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</si>
  <si>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</si>
  <si>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</si>
  <si>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</si>
  <si>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</si>
  <si>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</si>
  <si>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</si>
  <si>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</si>
  <si>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</si>
  <si>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</si>
  <si>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</si>
  <si>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</si>
  <si>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</si>
  <si>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</si>
  <si>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</si>
  <si>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</si>
  <si>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</si>
  <si>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</si>
  <si>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</si>
  <si>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</si>
  <si>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</si>
  <si>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</si>
  <si>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</si>
  <si>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</si>
  <si>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</si>
  <si>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</si>
  <si>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</si>
  <si>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</si>
  <si>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</si>
  <si>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</si>
  <si>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</si>
  <si>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</si>
  <si>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</si>
  <si>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</si>
  <si>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</si>
  <si>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</si>
  <si>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</si>
  <si>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</si>
  <si>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</si>
  <si>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</si>
  <si>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</si>
  <si>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</si>
  <si>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</si>
  <si>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</si>
  <si>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</si>
  <si>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</si>
  <si>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</si>
  <si>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</si>
  <si>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</si>
  <si>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</si>
  <si>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</si>
  <si>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</si>
  <si>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</si>
  <si>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</si>
  <si>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</si>
  <si>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</si>
  <si>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</si>
  <si>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</si>
  <si>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</si>
  <si>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</si>
  <si>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</si>
  <si>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</si>
  <si>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</si>
  <si>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</si>
  <si>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</si>
  <si>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</si>
  <si>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</si>
  <si>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</si>
  <si>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</si>
  <si>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</si>
  <si>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</si>
  <si>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</si>
  <si>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</si>
  <si>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</si>
  <si>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</si>
  <si>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</si>
  <si>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</si>
  <si>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</si>
  <si>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</si>
  <si>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</si>
  <si>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</si>
  <si>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</si>
  <si>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</si>
  <si>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</si>
  <si>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</si>
  <si>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</si>
  <si>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</si>
  <si>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</si>
  <si>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</si>
  <si>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</si>
  <si>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</si>
  <si>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</si>
  <si>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</si>
  <si>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</si>
  <si>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</si>
  <si>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</si>
  <si>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</si>
  <si>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</si>
  <si>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</si>
  <si>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</si>
  <si>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</si>
  <si>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</si>
  <si>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</si>
  <si>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</si>
  <si>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</si>
  <si>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</si>
  <si>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</si>
  <si>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</si>
  <si>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</si>
  <si>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</si>
  <si>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</si>
  <si>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</si>
  <si>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</si>
  <si>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</si>
  <si>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</si>
  <si>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</si>
  <si>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</si>
  <si>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</si>
  <si>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</si>
  <si>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</si>
  <si>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</si>
  <si>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</si>
  <si>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</si>
  <si>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</si>
  <si>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</si>
  <si>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</si>
  <si>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</si>
  <si>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</si>
  <si>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</si>
  <si>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</si>
  <si>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</si>
  <si>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</si>
  <si>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</si>
  <si>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</si>
  <si>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</si>
  <si>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</si>
  <si>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</si>
  <si>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</si>
  <si>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</si>
  <si>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</si>
  <si>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</si>
  <si>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</si>
  <si>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</si>
  <si>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</si>
  <si>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</si>
  <si>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</si>
  <si>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</si>
  <si>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</si>
  <si>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</si>
  <si>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</si>
  <si>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</si>
  <si>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</si>
  <si>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</si>
  <si>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</si>
  <si>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</si>
  <si>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</si>
  <si>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</si>
  <si>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</si>
  <si>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</si>
  <si>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</si>
  <si>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</si>
  <si>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</si>
  <si>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</si>
  <si>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</si>
  <si>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</si>
  <si>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</si>
  <si>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</si>
  <si>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</si>
  <si>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</si>
  <si>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</si>
  <si>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</si>
  <si>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</si>
  <si>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</si>
  <si>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</si>
  <si>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</si>
  <si>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</si>
  <si>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</si>
  <si>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</si>
  <si>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</si>
  <si>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</si>
  <si>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</si>
  <si>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</si>
  <si>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</si>
  <si>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</si>
  <si>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</si>
  <si>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</si>
  <si>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</si>
  <si>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</si>
  <si>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</si>
  <si>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</si>
  <si>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</si>
  <si>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</si>
  <si>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</si>
  <si>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</si>
  <si>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</si>
  <si>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</si>
  <si>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</si>
  <si>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</si>
  <si>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</si>
  <si>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</si>
  <si>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</si>
  <si>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</si>
  <si>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</si>
  <si>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</si>
  <si>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</si>
  <si>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</si>
  <si>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</si>
  <si>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</si>
  <si>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</si>
  <si>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</si>
  <si>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</si>
  <si>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</si>
  <si>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</si>
  <si>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</si>
  <si>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</si>
  <si>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</si>
  <si>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</si>
  <si>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</si>
  <si>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</si>
  <si>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</si>
  <si>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</si>
  <si>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</si>
  <si>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</si>
  <si>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</si>
  <si>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</si>
  <si>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</si>
  <si>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</si>
  <si>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</si>
  <si>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</si>
  <si>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</si>
  <si>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</si>
  <si>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</si>
  <si>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</si>
  <si>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</si>
  <si>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</si>
  <si>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</si>
  <si>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</si>
  <si>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</si>
  <si>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</si>
  <si>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</si>
  <si>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</si>
  <si>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</si>
  <si>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</si>
  <si>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</si>
  <si>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</si>
  <si>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</si>
  <si>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</si>
  <si>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</si>
  <si>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</si>
  <si>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</si>
  <si>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</si>
  <si>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</si>
  <si>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</si>
  <si>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</si>
  <si>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</si>
  <si>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</si>
  <si>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</si>
  <si>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</si>
  <si>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</si>
  <si>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</si>
  <si>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</si>
  <si>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</si>
  <si>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</si>
  <si>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</si>
  <si>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</si>
  <si>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</si>
  <si>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</si>
  <si>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</si>
  <si>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</si>
  <si>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</si>
  <si>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</si>
  <si>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</si>
  <si>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</si>
  <si>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</si>
  <si>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</si>
  <si>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</si>
  <si>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</si>
  <si>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</si>
  <si>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</si>
  <si>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</si>
  <si>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</si>
  <si>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</si>
  <si>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</si>
  <si>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</si>
  <si>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</si>
  <si>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</si>
  <si>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</si>
  <si>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</si>
  <si>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</si>
  <si>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</si>
  <si>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</si>
  <si>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</si>
  <si>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</si>
  <si>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</si>
  <si>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</si>
  <si>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</si>
  <si>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</si>
  <si>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</si>
  <si>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</si>
  <si>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</si>
  <si>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</si>
  <si>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</si>
  <si>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</si>
  <si>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</si>
  <si>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</si>
  <si>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</si>
  <si>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</si>
  <si>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</si>
  <si>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</si>
  <si>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</si>
  <si>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</si>
  <si>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</si>
  <si>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</si>
  <si>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</si>
  <si>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</si>
  <si>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</si>
  <si>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</si>
  <si>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</si>
  <si>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</si>
  <si>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</si>
  <si>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</si>
  <si>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</si>
  <si>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</si>
  <si>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</si>
  <si>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</si>
  <si>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</si>
  <si>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</si>
  <si>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</si>
  <si>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</si>
  <si>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</si>
  <si>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</si>
  <si>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</si>
  <si>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</si>
  <si>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</si>
  <si>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</si>
  <si>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</si>
  <si>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</si>
  <si>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</si>
  <si>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</si>
  <si>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</si>
  <si>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</si>
  <si>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</si>
  <si>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</si>
  <si>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</si>
  <si>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</si>
  <si>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</si>
  <si>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</si>
  <si>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</si>
  <si>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</si>
  <si>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</si>
  <si>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</si>
  <si>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</si>
  <si>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</si>
  <si>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</si>
  <si>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</si>
  <si>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</si>
  <si>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</si>
  <si>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</si>
  <si>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</si>
  <si>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</si>
  <si>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</si>
  <si>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</si>
  <si>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</si>
  <si>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</si>
  <si>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</si>
  <si>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</si>
  <si>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</si>
  <si>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</si>
  <si>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</si>
  <si>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</si>
  <si>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</si>
  <si>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</si>
  <si>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</si>
  <si>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</si>
  <si>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</si>
  <si>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</si>
  <si>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</si>
  <si>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</si>
  <si>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</si>
  <si>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</si>
  <si>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</si>
  <si>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</si>
  <si>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</si>
  <si>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</si>
  <si>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</si>
  <si>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</si>
  <si>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</si>
  <si>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</si>
  <si>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</si>
  <si>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</si>
  <si>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</si>
  <si>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</si>
  <si>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</si>
  <si>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</si>
  <si>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</si>
  <si>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</si>
  <si>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</si>
  <si>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</si>
  <si>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</si>
  <si>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</si>
  <si>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</si>
  <si>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</si>
  <si>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</si>
  <si>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</si>
  <si>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</si>
  <si>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</si>
  <si>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</si>
  <si>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</si>
  <si>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</si>
  <si>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</si>
  <si>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</si>
  <si>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</si>
  <si>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</si>
  <si>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</si>
  <si>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</si>
  <si>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</si>
  <si>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</si>
  <si>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</si>
  <si>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</si>
  <si>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</si>
  <si>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</si>
  <si>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</si>
  <si>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</si>
  <si>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</si>
  <si>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</si>
  <si>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</si>
  <si>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</si>
  <si>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</si>
  <si>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</si>
  <si>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</si>
  <si>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</si>
  <si>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</si>
  <si>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</si>
  <si>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</si>
  <si>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</si>
  <si>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</si>
  <si>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</si>
  <si>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</si>
  <si>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</si>
  <si>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</si>
  <si>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</si>
  <si>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</si>
  <si>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</si>
  <si>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</si>
  <si>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</si>
  <si>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</si>
  <si>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</si>
  <si>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</si>
  <si>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</si>
  <si>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</si>
  <si>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</si>
  <si>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</si>
  <si>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</si>
  <si>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</si>
  <si>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</si>
  <si>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</si>
  <si>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</si>
  <si>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</si>
  <si>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</si>
  <si>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</si>
  <si>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</si>
  <si>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</si>
  <si>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</si>
  <si>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</si>
  <si>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</si>
  <si>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</si>
  <si>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</si>
  <si>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</si>
  <si>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</si>
  <si>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</si>
  <si>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</si>
  <si>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</si>
  <si>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</si>
  <si>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</si>
  <si>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</si>
  <si>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</si>
  <si>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</si>
  <si>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</si>
  <si>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</si>
  <si>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</si>
  <si>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</si>
  <si>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</si>
  <si>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</si>
  <si>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</si>
  <si>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</si>
  <si>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</si>
  <si>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</si>
  <si>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</si>
  <si>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</si>
  <si>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</si>
  <si>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</si>
  <si>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</si>
  <si>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</si>
  <si>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</si>
  <si>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</si>
  <si>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</si>
  <si>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</si>
  <si>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</si>
  <si>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</si>
  <si>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</si>
  <si>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</si>
  <si>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</si>
  <si>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</si>
  <si>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</si>
  <si>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</si>
  <si>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</si>
  <si>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</si>
  <si>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</si>
  <si>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</si>
  <si>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</si>
  <si>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</si>
  <si>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</si>
  <si>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</si>
  <si>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</si>
  <si>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</si>
  <si>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</si>
  <si>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</si>
  <si>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</si>
  <si>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</si>
  <si>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</si>
  <si>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</si>
  <si>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</si>
  <si>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</si>
  <si>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</si>
  <si>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</si>
  <si>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</si>
  <si>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</si>
  <si>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</si>
  <si>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</si>
  <si>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</si>
  <si>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</si>
  <si>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</si>
  <si>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</si>
  <si>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</si>
  <si>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</si>
  <si>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</si>
  <si>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</si>
  <si>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</si>
  <si>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</si>
  <si>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</si>
  <si>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</si>
  <si>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</si>
  <si>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</si>
  <si>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</si>
  <si>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</si>
  <si>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</si>
  <si>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</si>
  <si>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</si>
  <si>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</si>
  <si>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</si>
  <si>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</si>
  <si>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</si>
  <si>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</si>
  <si>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</si>
  <si>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</si>
  <si>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</si>
  <si>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</si>
  <si>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</si>
  <si>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</si>
  <si>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</si>
  <si>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</si>
  <si>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</si>
  <si>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</si>
  <si>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</si>
  <si>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</si>
  <si>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</si>
  <si>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</si>
  <si>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</si>
  <si>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</si>
  <si>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</si>
  <si>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</si>
  <si>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</si>
  <si>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</si>
  <si>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</si>
  <si>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</si>
  <si>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</si>
  <si>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</si>
  <si>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</si>
  <si>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</si>
  <si>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</si>
  <si>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</si>
  <si>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</si>
  <si>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</si>
  <si>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</si>
  <si>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</si>
  <si>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</si>
  <si>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</si>
  <si>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</si>
  <si>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</si>
  <si>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</si>
  <si>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</si>
  <si>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</si>
  <si>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</si>
  <si>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</si>
  <si>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</si>
  <si>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</si>
  <si>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</si>
  <si>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</si>
  <si>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</si>
  <si>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</si>
  <si>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</si>
  <si>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</si>
  <si>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</si>
  <si>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</si>
  <si>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</si>
  <si>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</si>
  <si>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</si>
  <si>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</si>
  <si>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</si>
  <si>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</si>
  <si>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</si>
  <si>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</si>
  <si>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</si>
  <si>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</si>
  <si>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</si>
  <si>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</si>
  <si>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</si>
  <si>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</si>
  <si>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</si>
  <si>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</si>
  <si>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</si>
  <si>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</si>
  <si>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</si>
  <si>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</si>
  <si>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</si>
  <si>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</si>
  <si>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</si>
  <si>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</si>
  <si>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</si>
  <si>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</si>
  <si>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</si>
  <si>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</si>
  <si>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</si>
  <si>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</si>
  <si>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</si>
  <si>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</si>
  <si>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</si>
  <si>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</si>
  <si>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</si>
  <si>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</si>
  <si>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</si>
  <si>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</si>
  <si>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</si>
  <si>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</si>
  <si>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</si>
  <si>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</si>
  <si>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</si>
  <si>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</si>
  <si>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</si>
  <si>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</si>
  <si>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</si>
  <si>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</si>
  <si>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</si>
  <si>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</si>
  <si>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</si>
  <si>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</si>
  <si>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</si>
  <si>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</si>
  <si>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</si>
  <si>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</si>
  <si>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</si>
  <si>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</si>
  <si>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</si>
  <si>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</si>
  <si>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</si>
  <si>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</si>
  <si>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</si>
  <si>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</si>
  <si>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</si>
  <si>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</si>
  <si>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</si>
  <si>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</si>
  <si>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</si>
  <si>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</si>
  <si>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</si>
  <si>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</si>
  <si>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</si>
  <si>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</si>
  <si>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</si>
  <si>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</si>
  <si>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</si>
  <si>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</si>
  <si>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</si>
  <si>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</si>
  <si>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</si>
  <si>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</si>
  <si>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</si>
  <si>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</si>
  <si>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</si>
  <si>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</si>
  <si>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</si>
  <si>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</si>
  <si>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</si>
  <si>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</si>
  <si>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</si>
  <si>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</si>
  <si>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</si>
  <si>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</si>
  <si>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</si>
  <si>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</si>
  <si>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</si>
  <si>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</si>
  <si>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</si>
  <si>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</si>
  <si>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</si>
  <si>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</si>
  <si>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</si>
  <si>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</si>
  <si>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</si>
  <si>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</si>
  <si>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</si>
  <si>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</si>
  <si>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</si>
  <si>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</si>
  <si>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</si>
  <si>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</si>
  <si>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</si>
  <si>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</si>
  <si>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</si>
  <si>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</si>
  <si>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</si>
  <si>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</si>
  <si>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</si>
  <si>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</si>
  <si>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</si>
  <si>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</si>
  <si>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</si>
  <si>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</si>
  <si>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</si>
  <si>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</si>
  <si>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</si>
  <si>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</si>
  <si>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</si>
  <si>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</si>
  <si>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</si>
  <si>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</si>
  <si>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</si>
  <si>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</si>
  <si>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</si>
  <si>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</si>
  <si>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</si>
  <si>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</si>
  <si>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</si>
  <si>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</si>
  <si>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</si>
  <si>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</si>
  <si>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</si>
  <si>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</si>
  <si>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</si>
  <si>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</si>
  <si>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</si>
  <si>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</si>
  <si>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</si>
  <si>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</si>
  <si>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</si>
  <si>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</si>
  <si>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</si>
  <si>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</si>
  <si>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</si>
  <si>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</si>
  <si>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</si>
  <si>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</si>
  <si>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</si>
  <si>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</si>
  <si>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</si>
  <si>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</si>
  <si>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</si>
  <si>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</si>
  <si>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</si>
  <si>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</si>
  <si>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</si>
  <si>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</si>
  <si>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</si>
  <si>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</si>
  <si>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</si>
  <si>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</si>
  <si>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</si>
  <si>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</si>
  <si>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</si>
  <si>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</si>
  <si>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</si>
  <si>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</si>
  <si>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</si>
  <si>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</si>
  <si>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</si>
  <si>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</si>
  <si>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</si>
  <si>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</si>
  <si>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</si>
  <si>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</si>
  <si>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</si>
  <si>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</si>
  <si>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</si>
  <si>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</si>
  <si>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</si>
  <si>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</si>
  <si>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</si>
  <si>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</si>
  <si>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</si>
  <si>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</si>
  <si>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</si>
  <si>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</si>
  <si>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</si>
  <si>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</si>
  <si>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</si>
  <si>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</si>
  <si>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</si>
  <si>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</si>
  <si>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</si>
  <si>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</si>
  <si>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</si>
  <si>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</si>
  <si>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</si>
  <si>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</si>
  <si>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</si>
  <si>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</si>
  <si>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</si>
  <si>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</si>
  <si>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</si>
  <si>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</si>
  <si>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</si>
  <si>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</si>
  <si>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</si>
  <si>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</si>
  <si>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</si>
  <si>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</si>
  <si>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</si>
  <si>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</si>
  <si>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</si>
  <si>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</si>
  <si>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</si>
  <si>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</si>
  <si>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</si>
  <si>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</si>
  <si>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</si>
  <si>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</si>
  <si>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</si>
  <si>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</si>
  <si>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</si>
  <si>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</si>
  <si>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</si>
  <si>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</si>
  <si>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</si>
  <si>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</si>
  <si>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</si>
  <si>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</si>
  <si>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</si>
  <si>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</si>
  <si>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</si>
  <si>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</si>
  <si>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</si>
  <si>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</si>
  <si>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</si>
  <si>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</si>
  <si>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</si>
  <si>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</si>
  <si>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</si>
  <si>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</si>
  <si>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</si>
  <si>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</si>
  <si>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</si>
  <si>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</si>
  <si>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</si>
  <si>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</si>
  <si>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</si>
  <si>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</si>
  <si>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</si>
  <si>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</si>
  <si>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</si>
  <si>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</si>
  <si>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</si>
  <si>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</si>
  <si>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</si>
  <si>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</si>
  <si>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</si>
  <si>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</si>
  <si>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</si>
  <si>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</si>
  <si>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</si>
  <si>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</si>
  <si>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</si>
  <si>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</si>
  <si>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</si>
  <si>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</si>
  <si>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</si>
  <si>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</si>
  <si>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</si>
  <si>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</si>
  <si>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</si>
  <si>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</si>
  <si>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</si>
  <si>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</si>
  <si>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</si>
  <si>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</si>
  <si>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</si>
  <si>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</si>
  <si>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</si>
  <si>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</si>
  <si>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</si>
  <si>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</si>
  <si>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</si>
  <si>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</si>
  <si>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</si>
  <si>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</si>
  <si>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</si>
  <si>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</si>
  <si>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</si>
  <si>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</si>
  <si>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</si>
  <si>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</si>
  <si>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</si>
  <si>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</si>
  <si>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</si>
  <si>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</si>
  <si>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</si>
  <si>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</si>
  <si>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</si>
  <si>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</si>
  <si>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</si>
  <si>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</si>
  <si>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</si>
  <si>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</si>
  <si>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</si>
  <si>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</si>
  <si>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</si>
  <si>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</si>
  <si>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</si>
  <si>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</si>
  <si>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</si>
  <si>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</si>
  <si>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</si>
  <si>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</si>
  <si>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</si>
  <si>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</si>
  <si>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</si>
  <si>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</si>
  <si>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</si>
  <si>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</si>
  <si>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</si>
  <si>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</si>
  <si>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</si>
  <si>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</si>
  <si>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</si>
  <si>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</si>
  <si>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</si>
  <si>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</si>
  <si>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</si>
  <si>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</si>
  <si>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</si>
  <si>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</si>
  <si>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</si>
  <si>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</si>
  <si>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</si>
  <si>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</si>
  <si>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</si>
  <si>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</si>
  <si>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</si>
  <si>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</si>
  <si>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</si>
  <si>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</si>
  <si>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</si>
  <si>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</si>
  <si>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</si>
  <si>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</si>
  <si>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</si>
  <si>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</si>
  <si>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</si>
  <si>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</si>
  <si>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</si>
  <si>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</si>
  <si>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</si>
  <si>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</si>
  <si>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</si>
  <si>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</si>
  <si>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</si>
  <si>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</si>
  <si>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</si>
  <si>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</si>
  <si>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</si>
  <si>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</si>
  <si>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</si>
  <si>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</si>
  <si>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</si>
  <si>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</si>
  <si>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</si>
  <si>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</si>
  <si>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</si>
  <si>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</si>
  <si>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</si>
  <si>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</si>
  <si>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</si>
  <si>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</si>
  <si>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</si>
  <si>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</si>
  <si>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</si>
  <si>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</si>
  <si>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</si>
  <si>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</si>
  <si>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</si>
  <si>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</si>
  <si>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</si>
  <si>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</si>
  <si>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</si>
  <si>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</si>
  <si>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</si>
  <si>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</si>
  <si>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</si>
  <si>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</si>
  <si>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</si>
  <si>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</si>
  <si>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</si>
  <si>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</si>
  <si>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</si>
  <si>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</si>
  <si>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</si>
  <si>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</si>
  <si>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</si>
  <si>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</si>
  <si>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</si>
  <si>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</si>
  <si>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</si>
  <si>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</si>
  <si>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</si>
  <si>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</si>
  <si>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</si>
  <si>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</si>
  <si>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</si>
  <si>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</si>
  <si>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</si>
  <si>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</si>
  <si>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</si>
  <si>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</si>
  <si>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</si>
  <si>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</si>
  <si>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</si>
  <si>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</si>
  <si>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</si>
  <si>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</si>
  <si>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</si>
  <si>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</si>
  <si>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</si>
  <si>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</si>
  <si>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</si>
  <si>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</si>
  <si>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</si>
  <si>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</si>
  <si>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</si>
  <si>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</si>
  <si>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</si>
  <si>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</si>
  <si>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</si>
  <si>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</si>
  <si>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</si>
  <si>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</si>
  <si>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</si>
  <si>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</si>
  <si>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</si>
  <si>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</si>
  <si>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</si>
  <si>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</si>
  <si>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</si>
  <si>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</si>
  <si>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</si>
  <si>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</si>
  <si>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</si>
  <si>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</si>
  <si>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</si>
  <si>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</si>
  <si>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</si>
  <si>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</si>
  <si>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</si>
  <si>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</si>
  <si>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</si>
  <si>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</si>
  <si>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</si>
  <si>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</si>
  <si>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</si>
  <si>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</si>
  <si>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</si>
  <si>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</si>
  <si>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</si>
  <si>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</si>
  <si>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</si>
  <si>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</si>
  <si>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</si>
  <si>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</si>
  <si>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</si>
  <si>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</si>
  <si>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</si>
  <si>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</si>
  <si>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</si>
  <si>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</si>
  <si>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</si>
  <si>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</si>
  <si>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</si>
  <si>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</si>
  <si>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</si>
  <si>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</si>
  <si>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</si>
  <si>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</si>
  <si>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</si>
  <si>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</si>
  <si>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</si>
  <si>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</si>
  <si>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</si>
  <si>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</si>
  <si>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</si>
  <si>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</si>
  <si>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</si>
  <si>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</si>
  <si>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</si>
  <si>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</si>
  <si>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</si>
  <si>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</si>
  <si>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</si>
  <si>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</si>
  <si>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</si>
  <si>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</si>
  <si>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</si>
  <si>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</si>
  <si>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</si>
  <si>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</si>
  <si>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</si>
  <si>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</si>
  <si>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</si>
  <si>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</si>
  <si>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</si>
  <si>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</si>
  <si>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</si>
  <si>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</si>
  <si>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</si>
  <si>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</si>
  <si>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</si>
  <si>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</si>
  <si>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</si>
  <si>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</si>
  <si>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</si>
  <si>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</si>
  <si>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</si>
  <si>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</si>
  <si>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</si>
  <si>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</si>
  <si>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</si>
  <si>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</si>
  <si>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</si>
  <si>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</si>
  <si>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</si>
  <si>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</si>
  <si>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</si>
  <si>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</si>
  <si>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</si>
  <si>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</si>
  <si>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</si>
  <si>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</si>
  <si>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</si>
  <si>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</si>
  <si>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</si>
  <si>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</si>
  <si>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</si>
  <si>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</si>
  <si>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</si>
  <si>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</si>
  <si>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</si>
  <si>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</si>
  <si>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</si>
  <si>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</si>
  <si>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</si>
  <si>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</si>
  <si>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</si>
  <si>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</si>
  <si>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</si>
  <si>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</si>
  <si>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</si>
  <si>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</si>
  <si>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</si>
  <si>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</si>
  <si>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</si>
  <si>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</si>
  <si>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</si>
  <si>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</si>
  <si>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</si>
  <si>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</si>
  <si>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</si>
  <si>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</si>
  <si>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</si>
  <si>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</si>
  <si>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</si>
  <si>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</si>
  <si>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</si>
  <si>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</si>
  <si>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</si>
  <si>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</si>
  <si>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</si>
  <si>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</si>
  <si>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</si>
  <si>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</si>
  <si>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</si>
  <si>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</si>
  <si>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</si>
  <si>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</si>
  <si>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</si>
  <si>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</si>
  <si>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</si>
  <si>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</si>
  <si>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</si>
  <si>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</si>
  <si>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</si>
  <si>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</si>
  <si>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</si>
  <si>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</si>
  <si>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</si>
  <si>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</si>
  <si>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</si>
  <si>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</si>
  <si>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</si>
  <si>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</si>
  <si>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</si>
  <si>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</si>
  <si>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</si>
  <si>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</si>
  <si>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</si>
  <si>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</si>
  <si>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</si>
  <si>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</si>
  <si>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</si>
  <si>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</si>
  <si>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</si>
  <si>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</si>
  <si>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</si>
  <si>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</si>
  <si>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</si>
  <si>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</si>
  <si>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</si>
  <si>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</si>
  <si>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</si>
  <si>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</si>
  <si>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</si>
  <si>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</si>
  <si>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</si>
  <si>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</si>
  <si>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</si>
  <si>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</si>
  <si>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</si>
  <si>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</si>
  <si>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</si>
  <si>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</si>
  <si>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</si>
  <si>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</si>
  <si>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</si>
  <si>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</si>
  <si>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</si>
  <si>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</si>
  <si>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</si>
  <si>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</si>
  <si>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</si>
  <si>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</si>
  <si>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</si>
  <si>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</si>
  <si>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</si>
  <si>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</si>
  <si>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</si>
  <si>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</si>
  <si>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</si>
  <si>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</si>
  <si>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</si>
  <si>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</si>
  <si>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</si>
  <si>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</si>
  <si>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</si>
  <si>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</si>
  <si>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</si>
  <si>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</si>
  <si>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JURJA DALMATINCA PAG</t>
  </si>
  <si>
    <t>ANTE STARČEVIĆA 12</t>
  </si>
  <si>
    <t>JASNA MAGAŠ</t>
  </si>
  <si>
    <t>023600242</t>
  </si>
  <si>
    <t>023611455</t>
  </si>
  <si>
    <t>jasna.magas@skole.hr</t>
  </si>
  <si>
    <t>ured@os-jdalmatinca-pag-skole.hr</t>
  </si>
  <si>
    <t>ŽELJKA ZUBOVIĆ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</si>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</sst>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0"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0" fillId="0" borderId="96"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79" fillId="3" borderId="123" xfId="6" applyNumberFormat="1" applyFont="1" applyFill="1" applyBorder="1" applyAlignment="1" applyProtection="1">
      <alignment horizontal="center" vertical="center" wrapText="1"/>
      <protection hidden="1"/>
    </xf>
    <xf numFmtId="0" fontId="79" fillId="3" borderId="123"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7314412</v>
      </c>
      <c r="D2" s="63">
        <f>PRRAS!E12</f>
        <v>6613249</v>
      </c>
      <c r="E2" s="63"/>
      <c r="F2" s="63"/>
      <c r="G2" s="64">
        <f t="shared" ref="G2:G65" si="0">(B2/1000)*(C2*1+D2*2)</f>
        <v>20540.91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10774</v>
      </c>
      <c r="L10" s="50">
        <f>INT(VALUE(RefStr!B6))</f>
        <v>10774</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03088553</v>
      </c>
      <c r="L11" s="50">
        <f>INT(VALUE(RefStr!B8))</f>
        <v>3088553</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JURJA DALMATINCA PAG</v>
      </c>
      <c r="L12" s="50">
        <f>LEN(Skriveni!K12)</f>
        <v>23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23250</v>
      </c>
      <c r="L13" s="50">
        <f>INT(VALUE(RefStr!B12))</f>
        <v>23250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PAG</v>
      </c>
      <c r="L14" s="50">
        <f>LEN(Skriveni!K14)</f>
        <v>3</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ANTE STARČEVIĆA 12</v>
      </c>
      <c r="L15" s="50">
        <f>LEN(Skriveni!K15)</f>
        <v>18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316</v>
      </c>
      <c r="L19" s="50">
        <f>INT(VALUE(RefStr!B22))</f>
        <v>316</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61936378099</v>
      </c>
      <c r="L21" s="50">
        <f>INT(VALUE(RefStr!K14))</f>
        <v>61936378099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JASNA MAGAŠ</v>
      </c>
      <c r="L22" s="50">
        <f>LEN(RefStr!H25)</f>
        <v>11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023600242</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023611455</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jasna.magas@skole.hr</v>
      </c>
      <c r="L25" s="50">
        <f>LEN(RefStr!H29)</f>
        <v>20</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ured@os-jdalmatinca-pag-skole.hr</v>
      </c>
      <c r="L26" s="50">
        <f>LEN(RefStr!H31)</f>
        <v>32</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ŽELJKA ZUBOVIĆ</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138.335.112,30</v>
      </c>
      <c r="L28" s="50">
        <f>SUM(G2:G1561)</f>
        <v>138335112.29699996</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78518323.418000013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49569233.852000006</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9670528.1970000006</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770.07</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576256.75999999989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4982236</v>
      </c>
      <c r="D46" s="58">
        <f>PRRAS!E56</f>
        <v>5482714</v>
      </c>
      <c r="E46" s="58">
        <v>0</v>
      </c>
      <c r="F46" s="58">
        <v>0</v>
      </c>
      <c r="G46" s="59">
        <f t="shared" si="0"/>
        <v>717644.88</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4861482</v>
      </c>
      <c r="D64" s="58">
        <f>PRRAS!E74</f>
        <v>5323522</v>
      </c>
      <c r="E64" s="58">
        <v>0</v>
      </c>
      <c r="F64" s="58">
        <v>0</v>
      </c>
      <c r="G64" s="59">
        <f t="shared" si="0"/>
        <v>977037.13800000004</v>
      </c>
      <c r="H64" s="59">
        <f t="shared" si="1"/>
        <v>0</v>
      </c>
      <c r="I64" s="60">
        <v>0</v>
      </c>
    </row>
    <row r="65" spans="1:9" x14ac:dyDescent="0.2">
      <c r="A65" s="57">
        <v>151</v>
      </c>
      <c r="B65" s="58">
        <f>PRRAS!C75</f>
        <v>64</v>
      </c>
      <c r="C65" s="58">
        <f>PRRAS!D75</f>
        <v>4861482</v>
      </c>
      <c r="D65" s="58">
        <f>PRRAS!E75</f>
        <v>5323522</v>
      </c>
      <c r="E65" s="58">
        <v>0</v>
      </c>
      <c r="F65" s="58">
        <v>0</v>
      </c>
      <c r="G65" s="59">
        <f t="shared" si="0"/>
        <v>992545.66399999999</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120754</v>
      </c>
      <c r="D70" s="58">
        <f>PRRAS!E80</f>
        <v>159192</v>
      </c>
      <c r="E70" s="58">
        <v>0</v>
      </c>
      <c r="F70" s="58">
        <v>0</v>
      </c>
      <c r="G70" s="59">
        <f t="shared" si="2"/>
        <v>30300.522000000001</v>
      </c>
      <c r="H70" s="59">
        <f t="shared" si="3"/>
        <v>0</v>
      </c>
      <c r="I70" s="60">
        <v>0</v>
      </c>
    </row>
    <row r="71" spans="1:9" x14ac:dyDescent="0.2">
      <c r="A71" s="57">
        <v>151</v>
      </c>
      <c r="B71" s="58">
        <f>PRRAS!C81</f>
        <v>70</v>
      </c>
      <c r="C71" s="58">
        <f>PRRAS!D81</f>
        <v>0</v>
      </c>
      <c r="D71" s="58">
        <f>PRRAS!E81</f>
        <v>2678</v>
      </c>
      <c r="E71" s="58">
        <v>0</v>
      </c>
      <c r="F71" s="58">
        <v>0</v>
      </c>
      <c r="G71" s="59">
        <f t="shared" si="2"/>
        <v>374.92</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120754</v>
      </c>
      <c r="D73" s="58">
        <f>PRRAS!E83</f>
        <v>156514</v>
      </c>
      <c r="E73" s="58">
        <v>0</v>
      </c>
      <c r="F73" s="58">
        <v>0</v>
      </c>
      <c r="G73" s="59">
        <f t="shared" si="2"/>
        <v>31232.303999999996</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206033</v>
      </c>
      <c r="D106" s="58">
        <f>PRRAS!E116</f>
        <v>183636</v>
      </c>
      <c r="E106" s="58">
        <v>0</v>
      </c>
      <c r="F106" s="58">
        <v>0</v>
      </c>
      <c r="G106" s="59">
        <f t="shared" si="2"/>
        <v>60197.024999999994</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206033</v>
      </c>
      <c r="D112" s="58">
        <f>PRRAS!E122</f>
        <v>183636</v>
      </c>
      <c r="E112" s="58">
        <v>0</v>
      </c>
      <c r="F112" s="58">
        <v>0</v>
      </c>
      <c r="G112" s="59">
        <f t="shared" si="2"/>
        <v>63636.855000000003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206033</v>
      </c>
      <c r="D117" s="58">
        <f>PRRAS!E127</f>
        <v>183636</v>
      </c>
      <c r="E117" s="58">
        <v>0</v>
      </c>
      <c r="F117" s="58">
        <v>0</v>
      </c>
      <c r="G117" s="59">
        <f t="shared" si="2"/>
        <v>66503.38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22638</v>
      </c>
      <c r="D124" s="58">
        <f>PRRAS!E134</f>
        <v>32258</v>
      </c>
      <c r="E124" s="58">
        <v>0</v>
      </c>
      <c r="F124" s="58">
        <v>0</v>
      </c>
      <c r="G124" s="59">
        <f t="shared" si="2"/>
        <v>10719.941999999999</v>
      </c>
      <c r="H124" s="59">
        <f t="shared" si="3"/>
        <v>0</v>
      </c>
      <c r="I124" s="60">
        <v>0</v>
      </c>
    </row>
    <row r="125" spans="1:9" x14ac:dyDescent="0.2">
      <c r="A125" s="57">
        <v>151</v>
      </c>
      <c r="B125" s="58">
        <f>PRRAS!C135</f>
        <v>124</v>
      </c>
      <c r="C125" s="58">
        <f>PRRAS!D135</f>
        <v>16938</v>
      </c>
      <c r="D125" s="58">
        <f>PRRAS!E135</f>
        <v>22978</v>
      </c>
      <c r="E125" s="58">
        <v>0</v>
      </c>
      <c r="F125" s="58">
        <v>0</v>
      </c>
      <c r="G125" s="59">
        <f t="shared" si="2"/>
        <v>7798.8559999999998</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16938</v>
      </c>
      <c r="D127" s="58">
        <f>PRRAS!E137</f>
        <v>22978</v>
      </c>
      <c r="E127" s="58">
        <v>0</v>
      </c>
      <c r="F127" s="58">
        <v>0</v>
      </c>
      <c r="G127" s="59">
        <f t="shared" si="2"/>
        <v>7924.6440000000002</v>
      </c>
      <c r="H127" s="59">
        <f t="shared" si="3"/>
        <v>0</v>
      </c>
      <c r="I127" s="60">
        <v>0</v>
      </c>
    </row>
    <row r="128" spans="1:9" x14ac:dyDescent="0.2">
      <c r="A128" s="57">
        <v>151</v>
      </c>
      <c r="B128" s="58">
        <f>PRRAS!C138</f>
        <v>127</v>
      </c>
      <c r="C128" s="58">
        <f>PRRAS!D138</f>
        <v>5700</v>
      </c>
      <c r="D128" s="58">
        <f>PRRAS!E138</f>
        <v>9280</v>
      </c>
      <c r="E128" s="58">
        <v>0</v>
      </c>
      <c r="F128" s="58">
        <v>0</v>
      </c>
      <c r="G128" s="59">
        <f t="shared" si="2"/>
        <v>3081.02</v>
      </c>
      <c r="H128" s="59">
        <f t="shared" si="3"/>
        <v>0</v>
      </c>
      <c r="I128" s="60">
        <v>0</v>
      </c>
    </row>
    <row r="129" spans="1:9" x14ac:dyDescent="0.2">
      <c r="A129" s="57">
        <v>151</v>
      </c>
      <c r="B129" s="58">
        <f>PRRAS!C139</f>
        <v>128</v>
      </c>
      <c r="C129" s="58">
        <f>PRRAS!D139</f>
        <v>5700</v>
      </c>
      <c r="D129" s="58">
        <f>PRRAS!E139</f>
        <v>9280</v>
      </c>
      <c r="E129" s="58">
        <v>0</v>
      </c>
      <c r="F129" s="58">
        <v>0</v>
      </c>
      <c r="G129" s="59">
        <f t="shared" si="2"/>
        <v>3105.28</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2103505</v>
      </c>
      <c r="D131" s="58">
        <f>PRRAS!E141</f>
        <v>914641</v>
      </c>
      <c r="E131" s="58">
        <v>0</v>
      </c>
      <c r="F131" s="58">
        <v>0</v>
      </c>
      <c r="G131" s="59">
        <f t="shared" si="4"/>
        <v>511262.31</v>
      </c>
      <c r="H131" s="59">
        <f t="shared" si="5"/>
        <v>0</v>
      </c>
      <c r="I131" s="60">
        <v>0</v>
      </c>
    </row>
    <row r="132" spans="1:9" x14ac:dyDescent="0.2">
      <c r="A132" s="57">
        <v>151</v>
      </c>
      <c r="B132" s="58">
        <f>PRRAS!C142</f>
        <v>131</v>
      </c>
      <c r="C132" s="58">
        <f>PRRAS!D142</f>
        <v>2103505</v>
      </c>
      <c r="D132" s="58">
        <f>PRRAS!E142</f>
        <v>914641</v>
      </c>
      <c r="E132" s="58">
        <v>0</v>
      </c>
      <c r="F132" s="58">
        <v>0</v>
      </c>
      <c r="G132" s="59">
        <f t="shared" si="4"/>
        <v>515195.09700000001</v>
      </c>
      <c r="H132" s="59">
        <f t="shared" si="5"/>
        <v>0</v>
      </c>
      <c r="I132" s="60">
        <v>0</v>
      </c>
    </row>
    <row r="133" spans="1:9" x14ac:dyDescent="0.2">
      <c r="A133" s="57">
        <v>151</v>
      </c>
      <c r="B133" s="58">
        <f>PRRAS!C143</f>
        <v>132</v>
      </c>
      <c r="C133" s="58">
        <f>PRRAS!D143</f>
        <v>2103505</v>
      </c>
      <c r="D133" s="58">
        <f>PRRAS!E143</f>
        <v>914641</v>
      </c>
      <c r="E133" s="58">
        <v>0</v>
      </c>
      <c r="F133" s="58">
        <v>0</v>
      </c>
      <c r="G133" s="59">
        <f t="shared" si="4"/>
        <v>519127.88400000002</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6045755</v>
      </c>
      <c r="D149" s="58">
        <f>PRRAS!E159</f>
        <v>6542574</v>
      </c>
      <c r="E149" s="58">
        <v>0</v>
      </c>
      <c r="F149" s="58">
        <v>0</v>
      </c>
      <c r="G149" s="59">
        <f t="shared" si="4"/>
        <v>2831373.6439999999</v>
      </c>
      <c r="H149" s="59">
        <f t="shared" si="5"/>
        <v>0</v>
      </c>
      <c r="I149" s="60">
        <v>0</v>
      </c>
    </row>
    <row r="150" spans="1:9" x14ac:dyDescent="0.2">
      <c r="A150" s="57">
        <v>151</v>
      </c>
      <c r="B150" s="58">
        <f>PRRAS!C160</f>
        <v>149</v>
      </c>
      <c r="C150" s="58">
        <f>PRRAS!D160</f>
        <v>4723202</v>
      </c>
      <c r="D150" s="58">
        <f>PRRAS!E160</f>
        <v>5198141</v>
      </c>
      <c r="E150" s="58">
        <v>0</v>
      </c>
      <c r="F150" s="58">
        <v>0</v>
      </c>
      <c r="G150" s="59">
        <f t="shared" si="4"/>
        <v>2252803.1159999999</v>
      </c>
      <c r="H150" s="59">
        <f t="shared" si="5"/>
        <v>0</v>
      </c>
      <c r="I150" s="60">
        <v>0</v>
      </c>
    </row>
    <row r="151" spans="1:9" x14ac:dyDescent="0.2">
      <c r="A151" s="57">
        <v>151</v>
      </c>
      <c r="B151" s="58">
        <f>PRRAS!C161</f>
        <v>150</v>
      </c>
      <c r="C151" s="58">
        <f>PRRAS!D161</f>
        <v>3930637</v>
      </c>
      <c r="D151" s="58">
        <f>PRRAS!E161</f>
        <v>4281305</v>
      </c>
      <c r="E151" s="58">
        <v>0</v>
      </c>
      <c r="F151" s="58">
        <v>0</v>
      </c>
      <c r="G151" s="59">
        <f t="shared" si="4"/>
        <v>1873987.05</v>
      </c>
      <c r="H151" s="59">
        <f t="shared" si="5"/>
        <v>0</v>
      </c>
      <c r="I151" s="60">
        <v>0</v>
      </c>
    </row>
    <row r="152" spans="1:9" x14ac:dyDescent="0.2">
      <c r="A152" s="57">
        <v>151</v>
      </c>
      <c r="B152" s="58">
        <f>PRRAS!C162</f>
        <v>151</v>
      </c>
      <c r="C152" s="58">
        <f>PRRAS!D162</f>
        <v>3930637</v>
      </c>
      <c r="D152" s="58">
        <f>PRRAS!E162</f>
        <v>4281305</v>
      </c>
      <c r="E152" s="58">
        <v>0</v>
      </c>
      <c r="F152" s="58">
        <v>0</v>
      </c>
      <c r="G152" s="59">
        <f t="shared" si="4"/>
        <v>1886480.297</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116866</v>
      </c>
      <c r="D156" s="58">
        <f>PRRAS!E166</f>
        <v>176962</v>
      </c>
      <c r="E156" s="58">
        <v>0</v>
      </c>
      <c r="F156" s="58">
        <v>0</v>
      </c>
      <c r="G156" s="59">
        <f t="shared" si="4"/>
        <v>72972.45</v>
      </c>
      <c r="H156" s="59">
        <f t="shared" si="5"/>
        <v>0</v>
      </c>
      <c r="I156" s="60">
        <v>0</v>
      </c>
    </row>
    <row r="157" spans="1:9" x14ac:dyDescent="0.2">
      <c r="A157" s="57">
        <v>151</v>
      </c>
      <c r="B157" s="58">
        <f>PRRAS!C167</f>
        <v>156</v>
      </c>
      <c r="C157" s="58">
        <f>PRRAS!D167</f>
        <v>675699</v>
      </c>
      <c r="D157" s="58">
        <f>PRRAS!E167</f>
        <v>739874</v>
      </c>
      <c r="E157" s="58">
        <v>0</v>
      </c>
      <c r="F157" s="58">
        <v>0</v>
      </c>
      <c r="G157" s="59">
        <f t="shared" si="4"/>
        <v>336249.73200000002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608915</v>
      </c>
      <c r="D159" s="58">
        <f>PRRAS!E169</f>
        <v>666747</v>
      </c>
      <c r="E159" s="58">
        <v>0</v>
      </c>
      <c r="F159" s="58">
        <v>0</v>
      </c>
      <c r="G159" s="59">
        <f t="shared" si="4"/>
        <v>306900.62199999997</v>
      </c>
      <c r="H159" s="59">
        <f t="shared" si="5"/>
        <v>0</v>
      </c>
      <c r="I159" s="60">
        <v>0</v>
      </c>
    </row>
    <row r="160" spans="1:9" x14ac:dyDescent="0.2">
      <c r="A160" s="57">
        <v>151</v>
      </c>
      <c r="B160" s="58">
        <f>PRRAS!C170</f>
        <v>159</v>
      </c>
      <c r="C160" s="58">
        <f>PRRAS!D170</f>
        <v>66784</v>
      </c>
      <c r="D160" s="58">
        <f>PRRAS!E170</f>
        <v>73127</v>
      </c>
      <c r="E160" s="58">
        <v>0</v>
      </c>
      <c r="F160" s="58">
        <v>0</v>
      </c>
      <c r="G160" s="59">
        <f t="shared" si="4"/>
        <v>33873.042000000001</v>
      </c>
      <c r="H160" s="59">
        <f t="shared" si="5"/>
        <v>0</v>
      </c>
      <c r="I160" s="60">
        <v>0</v>
      </c>
    </row>
    <row r="161" spans="1:9" x14ac:dyDescent="0.2">
      <c r="A161" s="57">
        <v>151</v>
      </c>
      <c r="B161" s="58">
        <f>PRRAS!C171</f>
        <v>160</v>
      </c>
      <c r="C161" s="58">
        <f>PRRAS!D171</f>
        <v>1322553</v>
      </c>
      <c r="D161" s="58">
        <f>PRRAS!E171</f>
        <v>1344373</v>
      </c>
      <c r="E161" s="58">
        <v>0</v>
      </c>
      <c r="F161" s="58">
        <v>0</v>
      </c>
      <c r="G161" s="59">
        <f t="shared" si="4"/>
        <v>641807.84</v>
      </c>
      <c r="H161" s="59">
        <f t="shared" si="5"/>
        <v>0</v>
      </c>
      <c r="I161" s="60">
        <v>0</v>
      </c>
    </row>
    <row r="162" spans="1:9" x14ac:dyDescent="0.2">
      <c r="A162" s="57">
        <v>151</v>
      </c>
      <c r="B162" s="58">
        <f>PRRAS!C172</f>
        <v>161</v>
      </c>
      <c r="C162" s="58">
        <f>PRRAS!D172</f>
        <v>151911</v>
      </c>
      <c r="D162" s="58">
        <f>PRRAS!E172</f>
        <v>200072</v>
      </c>
      <c r="E162" s="58">
        <v>0</v>
      </c>
      <c r="F162" s="58">
        <v>0</v>
      </c>
      <c r="G162" s="59">
        <f t="shared" si="4"/>
        <v>88880.854999999996</v>
      </c>
      <c r="H162" s="59">
        <f t="shared" si="5"/>
        <v>0</v>
      </c>
      <c r="I162" s="60">
        <v>0</v>
      </c>
    </row>
    <row r="163" spans="1:9" x14ac:dyDescent="0.2">
      <c r="A163" s="57">
        <v>151</v>
      </c>
      <c r="B163" s="58">
        <f>PRRAS!C173</f>
        <v>162</v>
      </c>
      <c r="C163" s="58">
        <f>PRRAS!D173</f>
        <v>34113</v>
      </c>
      <c r="D163" s="58">
        <f>PRRAS!E173</f>
        <v>30752</v>
      </c>
      <c r="E163" s="58">
        <v>0</v>
      </c>
      <c r="F163" s="58">
        <v>0</v>
      </c>
      <c r="G163" s="59">
        <f t="shared" si="4"/>
        <v>15489.954</v>
      </c>
      <c r="H163" s="59">
        <f t="shared" si="5"/>
        <v>0</v>
      </c>
      <c r="I163" s="60">
        <v>0</v>
      </c>
    </row>
    <row r="164" spans="1:9" x14ac:dyDescent="0.2">
      <c r="A164" s="57">
        <v>151</v>
      </c>
      <c r="B164" s="58">
        <f>PRRAS!C174</f>
        <v>163</v>
      </c>
      <c r="C164" s="58">
        <f>PRRAS!D174</f>
        <v>117798</v>
      </c>
      <c r="D164" s="58">
        <f>PRRAS!E174</f>
        <v>169320</v>
      </c>
      <c r="E164" s="58">
        <v>0</v>
      </c>
      <c r="F164" s="58">
        <v>0</v>
      </c>
      <c r="G164" s="59">
        <f t="shared" si="4"/>
        <v>74399.394</v>
      </c>
      <c r="H164" s="59">
        <f t="shared" si="5"/>
        <v>0</v>
      </c>
      <c r="I164" s="60">
        <v>0</v>
      </c>
    </row>
    <row r="165" spans="1:9" x14ac:dyDescent="0.2">
      <c r="A165" s="57">
        <v>151</v>
      </c>
      <c r="B165" s="58">
        <f>PRRAS!C175</f>
        <v>164</v>
      </c>
      <c r="C165" s="58">
        <f>PRRAS!D175</f>
        <v>0</v>
      </c>
      <c r="D165" s="58">
        <f>PRRAS!E175</f>
        <v>0</v>
      </c>
      <c r="E165" s="58">
        <v>0</v>
      </c>
      <c r="F165" s="58">
        <v>0</v>
      </c>
      <c r="G165" s="59">
        <f t="shared" si="4"/>
        <v>0</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348643</v>
      </c>
      <c r="D167" s="58">
        <f>PRRAS!E177</f>
        <v>370895</v>
      </c>
      <c r="E167" s="58">
        <v>0</v>
      </c>
      <c r="F167" s="58">
        <v>0</v>
      </c>
      <c r="G167" s="59">
        <f t="shared" si="4"/>
        <v>181011.878</v>
      </c>
      <c r="H167" s="59">
        <f t="shared" si="5"/>
        <v>0</v>
      </c>
      <c r="I167" s="60">
        <v>0</v>
      </c>
    </row>
    <row r="168" spans="1:9" x14ac:dyDescent="0.2">
      <c r="A168" s="57">
        <v>151</v>
      </c>
      <c r="B168" s="58">
        <f>PRRAS!C178</f>
        <v>167</v>
      </c>
      <c r="C168" s="58">
        <f>PRRAS!D178</f>
        <v>30288</v>
      </c>
      <c r="D168" s="58">
        <f>PRRAS!E178</f>
        <v>33260</v>
      </c>
      <c r="E168" s="58">
        <v>0</v>
      </c>
      <c r="F168" s="58">
        <v>0</v>
      </c>
      <c r="G168" s="59">
        <f t="shared" si="4"/>
        <v>16166.936000000002</v>
      </c>
      <c r="H168" s="59">
        <f t="shared" si="5"/>
        <v>0</v>
      </c>
      <c r="I168" s="60">
        <v>0</v>
      </c>
    </row>
    <row r="169" spans="1:9" x14ac:dyDescent="0.2">
      <c r="A169" s="57">
        <v>151</v>
      </c>
      <c r="B169" s="58">
        <f>PRRAS!C179</f>
        <v>168</v>
      </c>
      <c r="C169" s="58">
        <f>PRRAS!D179</f>
        <v>167870</v>
      </c>
      <c r="D169" s="58">
        <f>PRRAS!E179</f>
        <v>182400</v>
      </c>
      <c r="E169" s="58">
        <v>0</v>
      </c>
      <c r="F169" s="58">
        <v>0</v>
      </c>
      <c r="G169" s="59">
        <f t="shared" si="4"/>
        <v>89488.560000000012</v>
      </c>
      <c r="H169" s="59">
        <f t="shared" si="5"/>
        <v>0</v>
      </c>
      <c r="I169" s="60">
        <v>0</v>
      </c>
    </row>
    <row r="170" spans="1:9" x14ac:dyDescent="0.2">
      <c r="A170" s="57">
        <v>151</v>
      </c>
      <c r="B170" s="58">
        <f>PRRAS!C180</f>
        <v>169</v>
      </c>
      <c r="C170" s="58">
        <f>PRRAS!D180</f>
        <v>129368</v>
      </c>
      <c r="D170" s="58">
        <f>PRRAS!E180</f>
        <v>132524</v>
      </c>
      <c r="E170" s="58">
        <v>0</v>
      </c>
      <c r="F170" s="58">
        <v>0</v>
      </c>
      <c r="G170" s="59">
        <f t="shared" si="4"/>
        <v>66656.304000000004</v>
      </c>
      <c r="H170" s="59">
        <f t="shared" si="5"/>
        <v>0</v>
      </c>
      <c r="I170" s="60">
        <v>0</v>
      </c>
    </row>
    <row r="171" spans="1:9" x14ac:dyDescent="0.2">
      <c r="A171" s="57">
        <v>151</v>
      </c>
      <c r="B171" s="58">
        <f>PRRAS!C181</f>
        <v>170</v>
      </c>
      <c r="C171" s="58">
        <f>PRRAS!D181</f>
        <v>14836</v>
      </c>
      <c r="D171" s="58">
        <f>PRRAS!E181</f>
        <v>14711</v>
      </c>
      <c r="E171" s="58">
        <v>0</v>
      </c>
      <c r="F171" s="58">
        <v>0</v>
      </c>
      <c r="G171" s="59">
        <f t="shared" si="4"/>
        <v>7523.8600000000006</v>
      </c>
      <c r="H171" s="59">
        <f t="shared" si="5"/>
        <v>0</v>
      </c>
      <c r="I171" s="60">
        <v>0</v>
      </c>
    </row>
    <row r="172" spans="1:9" x14ac:dyDescent="0.2">
      <c r="A172" s="57">
        <v>151</v>
      </c>
      <c r="B172" s="58">
        <f>PRRAS!C182</f>
        <v>171</v>
      </c>
      <c r="C172" s="58">
        <f>PRRAS!D182</f>
        <v>6281</v>
      </c>
      <c r="D172" s="58">
        <f>PRRAS!E182</f>
        <v>8000</v>
      </c>
      <c r="E172" s="58">
        <v>0</v>
      </c>
      <c r="F172" s="58">
        <v>0</v>
      </c>
      <c r="G172" s="59">
        <f t="shared" si="4"/>
        <v>3810.0510000000004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715488</v>
      </c>
      <c r="D175" s="58">
        <f>PRRAS!E185</f>
        <v>691611</v>
      </c>
      <c r="E175" s="58">
        <v>0</v>
      </c>
      <c r="F175" s="58">
        <v>0</v>
      </c>
      <c r="G175" s="59">
        <f t="shared" si="4"/>
        <v>365175.54</v>
      </c>
      <c r="H175" s="59">
        <f t="shared" si="5"/>
        <v>0</v>
      </c>
      <c r="I175" s="60">
        <v>0</v>
      </c>
    </row>
    <row r="176" spans="1:9" x14ac:dyDescent="0.2">
      <c r="A176" s="57">
        <v>151</v>
      </c>
      <c r="B176" s="58">
        <f>PRRAS!C186</f>
        <v>175</v>
      </c>
      <c r="C176" s="58">
        <f>PRRAS!D186</f>
        <v>23614</v>
      </c>
      <c r="D176" s="58">
        <f>PRRAS!E186</f>
        <v>23938</v>
      </c>
      <c r="E176" s="58">
        <v>0</v>
      </c>
      <c r="F176" s="58">
        <v>0</v>
      </c>
      <c r="G176" s="59">
        <f t="shared" si="4"/>
        <v>12510.75</v>
      </c>
      <c r="H176" s="59">
        <f t="shared" si="5"/>
        <v>0</v>
      </c>
      <c r="I176" s="60">
        <v>0</v>
      </c>
    </row>
    <row r="177" spans="1:9" x14ac:dyDescent="0.2">
      <c r="A177" s="57">
        <v>151</v>
      </c>
      <c r="B177" s="58">
        <f>PRRAS!C187</f>
        <v>176</v>
      </c>
      <c r="C177" s="58">
        <f>PRRAS!D187</f>
        <v>42043</v>
      </c>
      <c r="D177" s="58">
        <f>PRRAS!E187</f>
        <v>39999</v>
      </c>
      <c r="E177" s="58">
        <v>0</v>
      </c>
      <c r="F177" s="58">
        <v>0</v>
      </c>
      <c r="G177" s="59">
        <f t="shared" si="4"/>
        <v>21479.216</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70299</v>
      </c>
      <c r="D179" s="58">
        <f>PRRAS!E189</f>
        <v>76860</v>
      </c>
      <c r="E179" s="58">
        <v>0</v>
      </c>
      <c r="F179" s="58">
        <v>0</v>
      </c>
      <c r="G179" s="59">
        <f t="shared" si="4"/>
        <v>39875.381999999998</v>
      </c>
      <c r="H179" s="59">
        <f t="shared" si="5"/>
        <v>0</v>
      </c>
      <c r="I179" s="60">
        <v>0</v>
      </c>
    </row>
    <row r="180" spans="1:9" x14ac:dyDescent="0.2">
      <c r="A180" s="57">
        <v>151</v>
      </c>
      <c r="B180" s="58">
        <f>PRRAS!C190</f>
        <v>179</v>
      </c>
      <c r="C180" s="58">
        <f>PRRAS!D190</f>
        <v>502651</v>
      </c>
      <c r="D180" s="58">
        <f>PRRAS!E190</f>
        <v>503534</v>
      </c>
      <c r="E180" s="58">
        <v>0</v>
      </c>
      <c r="F180" s="58">
        <v>0</v>
      </c>
      <c r="G180" s="59">
        <f t="shared" si="4"/>
        <v>270239.701</v>
      </c>
      <c r="H180" s="59">
        <f t="shared" si="5"/>
        <v>0</v>
      </c>
      <c r="I180" s="60">
        <v>0</v>
      </c>
    </row>
    <row r="181" spans="1:9" x14ac:dyDescent="0.2">
      <c r="A181" s="57">
        <v>151</v>
      </c>
      <c r="B181" s="58">
        <f>PRRAS!C191</f>
        <v>180</v>
      </c>
      <c r="C181" s="58">
        <f>PRRAS!D191</f>
        <v>5283</v>
      </c>
      <c r="D181" s="58">
        <f>PRRAS!E191</f>
        <v>7500</v>
      </c>
      <c r="E181" s="58">
        <v>0</v>
      </c>
      <c r="F181" s="58">
        <v>0</v>
      </c>
      <c r="G181" s="59">
        <f t="shared" si="4"/>
        <v>3650.94</v>
      </c>
      <c r="H181" s="59">
        <f t="shared" si="5"/>
        <v>0</v>
      </c>
      <c r="I181" s="60">
        <v>0</v>
      </c>
    </row>
    <row r="182" spans="1:9" x14ac:dyDescent="0.2">
      <c r="A182" s="57">
        <v>151</v>
      </c>
      <c r="B182" s="58">
        <f>PRRAS!C192</f>
        <v>181</v>
      </c>
      <c r="C182" s="58">
        <f>PRRAS!D192</f>
        <v>52073</v>
      </c>
      <c r="D182" s="58">
        <f>PRRAS!E192</f>
        <v>17315</v>
      </c>
      <c r="E182" s="58">
        <v>0</v>
      </c>
      <c r="F182" s="58">
        <v>0</v>
      </c>
      <c r="G182" s="59">
        <f t="shared" si="4"/>
        <v>15693.243</v>
      </c>
      <c r="H182" s="59">
        <f t="shared" si="5"/>
        <v>0</v>
      </c>
      <c r="I182" s="60">
        <v>0</v>
      </c>
    </row>
    <row r="183" spans="1:9" x14ac:dyDescent="0.2">
      <c r="A183" s="57">
        <v>151</v>
      </c>
      <c r="B183" s="58">
        <f>PRRAS!C193</f>
        <v>182</v>
      </c>
      <c r="C183" s="58">
        <f>PRRAS!D193</f>
        <v>13101</v>
      </c>
      <c r="D183" s="58">
        <f>PRRAS!E193</f>
        <v>11410</v>
      </c>
      <c r="E183" s="58">
        <v>0</v>
      </c>
      <c r="F183" s="58">
        <v>0</v>
      </c>
      <c r="G183" s="59">
        <f t="shared" si="4"/>
        <v>6537.6219999999994</v>
      </c>
      <c r="H183" s="59">
        <f t="shared" si="5"/>
        <v>0</v>
      </c>
      <c r="I183" s="60">
        <v>0</v>
      </c>
    </row>
    <row r="184" spans="1:9" x14ac:dyDescent="0.2">
      <c r="A184" s="57">
        <v>151</v>
      </c>
      <c r="B184" s="58">
        <f>PRRAS!C194</f>
        <v>183</v>
      </c>
      <c r="C184" s="58">
        <f>PRRAS!D194</f>
        <v>6424</v>
      </c>
      <c r="D184" s="58">
        <f>PRRAS!E194</f>
        <v>11055</v>
      </c>
      <c r="E184" s="58">
        <v>0</v>
      </c>
      <c r="F184" s="58">
        <v>0</v>
      </c>
      <c r="G184" s="59">
        <f t="shared" si="4"/>
        <v>5221.7219999999998</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106511</v>
      </c>
      <c r="D186" s="58">
        <f>PRRAS!E196</f>
        <v>81795</v>
      </c>
      <c r="E186" s="58">
        <v>0</v>
      </c>
      <c r="F186" s="58">
        <v>0</v>
      </c>
      <c r="G186" s="59">
        <f t="shared" si="4"/>
        <v>49968.684999999998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4060</v>
      </c>
      <c r="D188" s="58">
        <f>PRRAS!E198</f>
        <v>5825</v>
      </c>
      <c r="E188" s="58">
        <v>0</v>
      </c>
      <c r="F188" s="58">
        <v>0</v>
      </c>
      <c r="G188" s="59">
        <f t="shared" si="4"/>
        <v>2937.77</v>
      </c>
      <c r="H188" s="59">
        <f t="shared" si="5"/>
        <v>0</v>
      </c>
      <c r="I188" s="60">
        <v>0</v>
      </c>
    </row>
    <row r="189" spans="1:9" x14ac:dyDescent="0.2">
      <c r="A189" s="57">
        <v>151</v>
      </c>
      <c r="B189" s="58">
        <f>PRRAS!C199</f>
        <v>188</v>
      </c>
      <c r="C189" s="58">
        <f>PRRAS!D199</f>
        <v>0</v>
      </c>
      <c r="D189" s="58">
        <f>PRRAS!E199</f>
        <v>1800</v>
      </c>
      <c r="E189" s="58">
        <v>0</v>
      </c>
      <c r="F189" s="58">
        <v>0</v>
      </c>
      <c r="G189" s="59">
        <f t="shared" si="4"/>
        <v>676.8</v>
      </c>
      <c r="H189" s="59">
        <f t="shared" si="5"/>
        <v>0</v>
      </c>
      <c r="I189" s="60">
        <v>0</v>
      </c>
    </row>
    <row r="190" spans="1:9" x14ac:dyDescent="0.2">
      <c r="A190" s="57">
        <v>151</v>
      </c>
      <c r="B190" s="58">
        <f>PRRAS!C200</f>
        <v>189</v>
      </c>
      <c r="C190" s="58">
        <f>PRRAS!D200</f>
        <v>700</v>
      </c>
      <c r="D190" s="58">
        <f>PRRAS!E200</f>
        <v>700</v>
      </c>
      <c r="E190" s="58">
        <v>0</v>
      </c>
      <c r="F190" s="58">
        <v>0</v>
      </c>
      <c r="G190" s="59">
        <f t="shared" si="4"/>
        <v>396.9</v>
      </c>
      <c r="H190" s="59">
        <f t="shared" si="5"/>
        <v>0</v>
      </c>
      <c r="I190" s="60">
        <v>0</v>
      </c>
    </row>
    <row r="191" spans="1:9" x14ac:dyDescent="0.2">
      <c r="A191" s="57">
        <v>151</v>
      </c>
      <c r="B191" s="58">
        <f>PRRAS!C201</f>
        <v>190</v>
      </c>
      <c r="C191" s="58">
        <f>PRRAS!D201</f>
        <v>11747</v>
      </c>
      <c r="D191" s="58">
        <f>PRRAS!E201</f>
        <v>22871</v>
      </c>
      <c r="E191" s="58">
        <v>0</v>
      </c>
      <c r="F191" s="58">
        <v>0</v>
      </c>
      <c r="G191" s="59">
        <f t="shared" si="4"/>
        <v>10922.91</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90004</v>
      </c>
      <c r="D193" s="58">
        <f>PRRAS!E203</f>
        <v>50599</v>
      </c>
      <c r="E193" s="58">
        <v>0</v>
      </c>
      <c r="F193" s="58">
        <v>0</v>
      </c>
      <c r="G193" s="59">
        <f t="shared" si="4"/>
        <v>36710.784</v>
      </c>
      <c r="H193" s="59">
        <f t="shared" si="5"/>
        <v>0</v>
      </c>
      <c r="I193" s="60">
        <v>0</v>
      </c>
    </row>
    <row r="194" spans="1:9" x14ac:dyDescent="0.2">
      <c r="A194" s="57">
        <v>151</v>
      </c>
      <c r="B194" s="58">
        <f>PRRAS!C204</f>
        <v>193</v>
      </c>
      <c r="C194" s="58">
        <f>PRRAS!D204</f>
        <v>0</v>
      </c>
      <c r="D194" s="58">
        <f>PRRAS!E204</f>
        <v>60</v>
      </c>
      <c r="E194" s="58">
        <v>0</v>
      </c>
      <c r="F194" s="58">
        <v>0</v>
      </c>
      <c r="G194" s="59">
        <f t="shared" ref="G194:G257" si="6">(B194/1000)*(C194*1+D194*2)</f>
        <v>23.16</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0</v>
      </c>
      <c r="D208" s="58">
        <f>PRRAS!E218</f>
        <v>60</v>
      </c>
      <c r="E208" s="58">
        <v>0</v>
      </c>
      <c r="F208" s="58">
        <v>0</v>
      </c>
      <c r="G208" s="59">
        <f t="shared" si="6"/>
        <v>24.84</v>
      </c>
      <c r="H208" s="59">
        <f t="shared" si="7"/>
        <v>0</v>
      </c>
      <c r="I208" s="60">
        <v>0</v>
      </c>
    </row>
    <row r="209" spans="1:9" x14ac:dyDescent="0.2">
      <c r="A209" s="57">
        <v>151</v>
      </c>
      <c r="B209" s="58">
        <f>PRRAS!C219</f>
        <v>208</v>
      </c>
      <c r="C209" s="58">
        <f>PRRAS!D219</f>
        <v>0</v>
      </c>
      <c r="D209" s="58">
        <f>PRRAS!E219</f>
        <v>60</v>
      </c>
      <c r="E209" s="58">
        <v>0</v>
      </c>
      <c r="F209" s="58">
        <v>0</v>
      </c>
      <c r="G209" s="59">
        <f t="shared" si="6"/>
        <v>24.959999999999997</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6045755</v>
      </c>
      <c r="D282" s="58">
        <f>PRRAS!E292</f>
        <v>6542574</v>
      </c>
      <c r="E282" s="58">
        <v>0</v>
      </c>
      <c r="F282" s="58">
        <v>0</v>
      </c>
      <c r="G282" s="59">
        <f t="shared" si="8"/>
        <v>5375783.7430000007</v>
      </c>
      <c r="H282" s="59">
        <f t="shared" si="9"/>
        <v>0</v>
      </c>
      <c r="I282" s="60">
        <v>0</v>
      </c>
    </row>
    <row r="283" spans="1:9" x14ac:dyDescent="0.2">
      <c r="A283" s="57">
        <v>151</v>
      </c>
      <c r="B283" s="58">
        <f>PRRAS!C293</f>
        <v>282</v>
      </c>
      <c r="C283" s="58">
        <f>PRRAS!D293</f>
        <v>1268657</v>
      </c>
      <c r="D283" s="58">
        <f>PRRAS!E293</f>
        <v>70675</v>
      </c>
      <c r="E283" s="58">
        <v>0</v>
      </c>
      <c r="F283" s="58">
        <v>0</v>
      </c>
      <c r="G283" s="59">
        <f t="shared" si="8"/>
        <v>397621.97399999999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1257502</v>
      </c>
      <c r="D342" s="58">
        <f>PRRAS!E353</f>
        <v>71751</v>
      </c>
      <c r="E342" s="58">
        <v>0</v>
      </c>
      <c r="F342" s="58">
        <v>0</v>
      </c>
      <c r="G342" s="59">
        <f t="shared" si="10"/>
        <v>477742.36400000006</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71192</v>
      </c>
      <c r="D355" s="58">
        <f>PRRAS!E366</f>
        <v>71751</v>
      </c>
      <c r="E355" s="58">
        <v>0</v>
      </c>
      <c r="F355" s="58">
        <v>0</v>
      </c>
      <c r="G355" s="59">
        <f t="shared" si="10"/>
        <v>76001.675999999992</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25695</v>
      </c>
      <c r="D361" s="58">
        <f>PRRAS!E372</f>
        <v>66850</v>
      </c>
      <c r="E361" s="58">
        <v>0</v>
      </c>
      <c r="F361" s="58">
        <v>0</v>
      </c>
      <c r="G361" s="59">
        <f t="shared" si="10"/>
        <v>57382.2</v>
      </c>
      <c r="H361" s="59">
        <f t="shared" si="11"/>
        <v>0</v>
      </c>
      <c r="I361" s="60">
        <v>0</v>
      </c>
    </row>
    <row r="362" spans="1:9" x14ac:dyDescent="0.2">
      <c r="A362" s="57">
        <v>151</v>
      </c>
      <c r="B362" s="58">
        <f>PRRAS!C373</f>
        <v>361</v>
      </c>
      <c r="C362" s="58">
        <f>PRRAS!D373</f>
        <v>20601</v>
      </c>
      <c r="D362" s="58">
        <f>PRRAS!E373</f>
        <v>66850</v>
      </c>
      <c r="E362" s="58">
        <v>0</v>
      </c>
      <c r="F362" s="58">
        <v>0</v>
      </c>
      <c r="G362" s="59">
        <f t="shared" si="10"/>
        <v>55702.661</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1895</v>
      </c>
      <c r="D364" s="58">
        <f>PRRAS!E375</f>
        <v>0</v>
      </c>
      <c r="E364" s="58">
        <v>0</v>
      </c>
      <c r="F364" s="58">
        <v>0</v>
      </c>
      <c r="G364" s="59">
        <f t="shared" si="10"/>
        <v>687.88499999999999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3199</v>
      </c>
      <c r="D368" s="58">
        <f>PRRAS!E379</f>
        <v>0</v>
      </c>
      <c r="E368" s="58">
        <v>0</v>
      </c>
      <c r="F368" s="58">
        <v>0</v>
      </c>
      <c r="G368" s="59">
        <f t="shared" si="10"/>
        <v>1174.0329999999999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4497</v>
      </c>
      <c r="D375" s="58">
        <f>PRRAS!E386</f>
        <v>4901</v>
      </c>
      <c r="E375" s="58">
        <v>0</v>
      </c>
      <c r="F375" s="58">
        <v>0</v>
      </c>
      <c r="G375" s="59">
        <f t="shared" si="10"/>
        <v>5347.826</v>
      </c>
      <c r="H375" s="59">
        <f t="shared" si="11"/>
        <v>0</v>
      </c>
      <c r="I375" s="60">
        <v>0</v>
      </c>
    </row>
    <row r="376" spans="1:9" x14ac:dyDescent="0.2">
      <c r="A376" s="57">
        <v>151</v>
      </c>
      <c r="B376" s="58">
        <f>PRRAS!C387</f>
        <v>375</v>
      </c>
      <c r="C376" s="58">
        <f>PRRAS!D387</f>
        <v>4497</v>
      </c>
      <c r="D376" s="58">
        <f>PRRAS!E387</f>
        <v>4901</v>
      </c>
      <c r="E376" s="58">
        <v>0</v>
      </c>
      <c r="F376" s="58">
        <v>0</v>
      </c>
      <c r="G376" s="59">
        <f t="shared" si="10"/>
        <v>5362.125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41000</v>
      </c>
      <c r="D383" s="58">
        <f>PRRAS!E394</f>
        <v>0</v>
      </c>
      <c r="E383" s="58">
        <v>0</v>
      </c>
      <c r="F383" s="58">
        <v>0</v>
      </c>
      <c r="G383" s="59">
        <f t="shared" si="10"/>
        <v>15662</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41000</v>
      </c>
      <c r="D387" s="58">
        <f>PRRAS!E398</f>
        <v>0</v>
      </c>
      <c r="E387" s="58">
        <v>0</v>
      </c>
      <c r="F387" s="58">
        <v>0</v>
      </c>
      <c r="G387" s="59">
        <f t="shared" si="12"/>
        <v>15826</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1186310</v>
      </c>
      <c r="D394" s="58">
        <f>PRRAS!E405</f>
        <v>0</v>
      </c>
      <c r="E394" s="58">
        <v>0</v>
      </c>
      <c r="F394" s="58">
        <v>0</v>
      </c>
      <c r="G394" s="59">
        <f t="shared" si="12"/>
        <v>466219.83</v>
      </c>
      <c r="H394" s="59">
        <f t="shared" si="13"/>
        <v>0</v>
      </c>
      <c r="I394" s="60">
        <v>0</v>
      </c>
    </row>
    <row r="395" spans="1:9" x14ac:dyDescent="0.2">
      <c r="A395" s="57">
        <v>151</v>
      </c>
      <c r="B395" s="58">
        <f>PRRAS!C406</f>
        <v>394</v>
      </c>
      <c r="C395" s="58">
        <f>PRRAS!D406</f>
        <v>1186310</v>
      </c>
      <c r="D395" s="58">
        <f>PRRAS!E406</f>
        <v>0</v>
      </c>
      <c r="E395" s="58">
        <v>0</v>
      </c>
      <c r="F395" s="58">
        <v>0</v>
      </c>
      <c r="G395" s="59">
        <f t="shared" si="12"/>
        <v>467406.14</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1257502</v>
      </c>
      <c r="D400" s="58">
        <f>PRRAS!E411</f>
        <v>71751</v>
      </c>
      <c r="E400" s="58">
        <v>0</v>
      </c>
      <c r="F400" s="58">
        <v>0</v>
      </c>
      <c r="G400" s="59">
        <f t="shared" si="12"/>
        <v>559000.59600000002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7314412</v>
      </c>
      <c r="D404" s="58">
        <f>PRRAS!E415</f>
        <v>6613249</v>
      </c>
      <c r="E404" s="58">
        <v>0</v>
      </c>
      <c r="F404" s="58">
        <v>0</v>
      </c>
      <c r="G404" s="59">
        <f t="shared" si="12"/>
        <v>8277986.7300000004</v>
      </c>
      <c r="H404" s="59">
        <f t="shared" si="13"/>
        <v>0</v>
      </c>
      <c r="I404" s="60">
        <v>0</v>
      </c>
    </row>
    <row r="405" spans="1:9" x14ac:dyDescent="0.2">
      <c r="A405" s="57">
        <v>151</v>
      </c>
      <c r="B405" s="58">
        <f>PRRAS!C416</f>
        <v>404</v>
      </c>
      <c r="C405" s="58">
        <f>PRRAS!D416</f>
        <v>7303257</v>
      </c>
      <c r="D405" s="58">
        <f>PRRAS!E416</f>
        <v>6614325</v>
      </c>
      <c r="E405" s="58">
        <v>0</v>
      </c>
      <c r="F405" s="58">
        <v>0</v>
      </c>
      <c r="G405" s="59">
        <f t="shared" si="12"/>
        <v>8294890.4280000003</v>
      </c>
      <c r="H405" s="59">
        <f t="shared" si="13"/>
        <v>0</v>
      </c>
      <c r="I405" s="60">
        <v>0</v>
      </c>
    </row>
    <row r="406" spans="1:9" x14ac:dyDescent="0.2">
      <c r="A406" s="57">
        <v>151</v>
      </c>
      <c r="B406" s="58">
        <f>PRRAS!C417</f>
        <v>405</v>
      </c>
      <c r="C406" s="58">
        <f>PRRAS!D417</f>
        <v>11155</v>
      </c>
      <c r="D406" s="58">
        <f>PRRAS!E417</f>
        <v>0</v>
      </c>
      <c r="E406" s="58">
        <v>0</v>
      </c>
      <c r="F406" s="58">
        <v>0</v>
      </c>
      <c r="G406" s="59">
        <f t="shared" si="12"/>
        <v>4517.7750000000005</v>
      </c>
      <c r="H406" s="59">
        <f t="shared" si="13"/>
        <v>0</v>
      </c>
      <c r="I406" s="60">
        <v>0</v>
      </c>
    </row>
    <row r="407" spans="1:9" x14ac:dyDescent="0.2">
      <c r="A407" s="57">
        <v>151</v>
      </c>
      <c r="B407" s="58">
        <f>PRRAS!C418</f>
        <v>406</v>
      </c>
      <c r="C407" s="58">
        <f>PRRAS!D418</f>
        <v>0</v>
      </c>
      <c r="D407" s="58">
        <f>PRRAS!E418</f>
        <v>1076</v>
      </c>
      <c r="E407" s="58">
        <v>0</v>
      </c>
      <c r="F407" s="58">
        <v>0</v>
      </c>
      <c r="G407" s="59">
        <f t="shared" si="12"/>
        <v>873.7120000000001</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11155</v>
      </c>
      <c r="E628" s="58">
        <v>0</v>
      </c>
      <c r="F628" s="58">
        <v>0</v>
      </c>
      <c r="G628" s="59">
        <f t="shared" si="18"/>
        <v>13988.37</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7314412</v>
      </c>
      <c r="D630" s="58">
        <f>PRRAS!E642</f>
        <v>6613249</v>
      </c>
      <c r="E630" s="58">
        <v>0</v>
      </c>
      <c r="F630" s="58">
        <v>0</v>
      </c>
      <c r="G630" s="59">
        <f t="shared" si="18"/>
        <v>12920232.390000001</v>
      </c>
      <c r="H630" s="59">
        <f t="shared" si="19"/>
        <v>0</v>
      </c>
      <c r="I630" s="60">
        <v>0</v>
      </c>
    </row>
    <row r="631" spans="1:9" x14ac:dyDescent="0.2">
      <c r="A631" s="57">
        <v>151</v>
      </c>
      <c r="B631" s="58">
        <f>PRRAS!C643</f>
        <v>630</v>
      </c>
      <c r="C631" s="58">
        <f>PRRAS!D643</f>
        <v>7303257</v>
      </c>
      <c r="D631" s="58">
        <f>PRRAS!E643</f>
        <v>6614325</v>
      </c>
      <c r="E631" s="58">
        <v>0</v>
      </c>
      <c r="F631" s="58">
        <v>0</v>
      </c>
      <c r="G631" s="59">
        <f t="shared" si="18"/>
        <v>12935101.41</v>
      </c>
      <c r="H631" s="59">
        <f t="shared" si="19"/>
        <v>0</v>
      </c>
      <c r="I631" s="60">
        <v>0</v>
      </c>
    </row>
    <row r="632" spans="1:9" x14ac:dyDescent="0.2">
      <c r="A632" s="57">
        <v>151</v>
      </c>
      <c r="B632" s="58">
        <f>PRRAS!C644</f>
        <v>631</v>
      </c>
      <c r="C632" s="58">
        <f>PRRAS!D644</f>
        <v>11155</v>
      </c>
      <c r="D632" s="58">
        <f>PRRAS!E644</f>
        <v>0</v>
      </c>
      <c r="E632" s="58">
        <v>0</v>
      </c>
      <c r="F632" s="58">
        <v>0</v>
      </c>
      <c r="G632" s="59">
        <f t="shared" si="18"/>
        <v>7038.8050000000003</v>
      </c>
      <c r="H632" s="59">
        <f t="shared" si="19"/>
        <v>0</v>
      </c>
      <c r="I632" s="60">
        <v>0</v>
      </c>
    </row>
    <row r="633" spans="1:9" x14ac:dyDescent="0.2">
      <c r="A633" s="57">
        <v>151</v>
      </c>
      <c r="B633" s="58">
        <f>PRRAS!C645</f>
        <v>632</v>
      </c>
      <c r="C633" s="58">
        <f>PRRAS!D645</f>
        <v>0</v>
      </c>
      <c r="D633" s="58">
        <f>PRRAS!E645</f>
        <v>1076</v>
      </c>
      <c r="E633" s="58">
        <v>0</v>
      </c>
      <c r="F633" s="58">
        <v>0</v>
      </c>
      <c r="G633" s="59">
        <f t="shared" si="18"/>
        <v>1360.0640000000001</v>
      </c>
      <c r="H633" s="59">
        <f t="shared" si="19"/>
        <v>0</v>
      </c>
      <c r="I633" s="60">
        <v>0</v>
      </c>
    </row>
    <row r="634" spans="1:9" x14ac:dyDescent="0.2">
      <c r="A634" s="57">
        <v>151</v>
      </c>
      <c r="B634" s="58">
        <f>PRRAS!C646</f>
        <v>633</v>
      </c>
      <c r="C634" s="58">
        <f>PRRAS!D646</f>
        <v>0</v>
      </c>
      <c r="D634" s="58">
        <f>PRRAS!E646</f>
        <v>11155</v>
      </c>
      <c r="E634" s="58">
        <v>0</v>
      </c>
      <c r="F634" s="58">
        <v>0</v>
      </c>
      <c r="G634" s="59">
        <f t="shared" si="18"/>
        <v>14122.23</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11155</v>
      </c>
      <c r="D636" s="58">
        <f>PRRAS!E648</f>
        <v>10079</v>
      </c>
      <c r="E636" s="58">
        <v>0</v>
      </c>
      <c r="F636" s="58">
        <v>0</v>
      </c>
      <c r="G636" s="59">
        <f t="shared" si="18"/>
        <v>19883.755000000001</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430179</v>
      </c>
      <c r="D638" s="58">
        <f>PRRAS!E650</f>
        <v>433107</v>
      </c>
      <c r="E638" s="58">
        <v>0</v>
      </c>
      <c r="F638" s="58">
        <v>0</v>
      </c>
      <c r="G638" s="59">
        <f t="shared" si="18"/>
        <v>825802.34100000001</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0</v>
      </c>
      <c r="D640" s="58">
        <f>PRRAS!E653</f>
        <v>0</v>
      </c>
      <c r="E640" s="58">
        <v>0</v>
      </c>
      <c r="F640" s="58">
        <v>0</v>
      </c>
      <c r="G640" s="59">
        <f t="shared" si="18"/>
        <v>0</v>
      </c>
      <c r="H640" s="59">
        <f t="shared" si="19"/>
        <v>0</v>
      </c>
      <c r="I640" s="60">
        <v>0</v>
      </c>
    </row>
    <row r="641" spans="1:9" x14ac:dyDescent="0.2">
      <c r="A641" s="57">
        <v>151</v>
      </c>
      <c r="B641" s="58">
        <f>PRRAS!C654</f>
        <v>640</v>
      </c>
      <c r="C641" s="58">
        <f>PRRAS!D654</f>
        <v>0</v>
      </c>
      <c r="D641" s="58">
        <f>PRRAS!E654</f>
        <v>0</v>
      </c>
      <c r="E641" s="58">
        <v>0</v>
      </c>
      <c r="F641" s="58">
        <v>0</v>
      </c>
      <c r="G641" s="59">
        <f t="shared" si="18"/>
        <v>0</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46</v>
      </c>
      <c r="D644" s="58">
        <f>PRRAS!E657</f>
        <v>52</v>
      </c>
      <c r="E644" s="58">
        <v>0</v>
      </c>
      <c r="F644" s="58">
        <v>0</v>
      </c>
      <c r="G644" s="59">
        <f t="shared" si="20"/>
        <v>96.45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46</v>
      </c>
      <c r="D646" s="58">
        <f>PRRAS!E659</f>
        <v>52</v>
      </c>
      <c r="E646" s="58">
        <v>0</v>
      </c>
      <c r="F646" s="58">
        <v>0</v>
      </c>
      <c r="G646" s="59">
        <f t="shared" si="20"/>
        <v>96.75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4861482</v>
      </c>
      <c r="D665" s="58">
        <f>PRRAS!E678</f>
        <v>5323522</v>
      </c>
      <c r="E665" s="58">
        <v>0</v>
      </c>
      <c r="F665" s="58">
        <v>0</v>
      </c>
      <c r="G665" s="59">
        <f t="shared" si="20"/>
        <v>10297661.264</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185367</v>
      </c>
      <c r="D685" s="58">
        <f>PRRAS!E698</f>
        <v>177146</v>
      </c>
      <c r="E685" s="58">
        <v>0</v>
      </c>
      <c r="F685" s="58">
        <v>0</v>
      </c>
      <c r="G685" s="59">
        <f t="shared" si="20"/>
        <v>369126.75600000005</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10433</v>
      </c>
      <c r="E689" s="58">
        <v>0</v>
      </c>
      <c r="F689" s="58">
        <v>0</v>
      </c>
      <c r="G689" s="59">
        <f t="shared" si="20"/>
        <v>14355.807999999999</v>
      </c>
      <c r="H689" s="59">
        <f t="shared" si="21"/>
        <v>0</v>
      </c>
      <c r="I689" s="60">
        <v>0</v>
      </c>
    </row>
    <row r="690" spans="1:9" x14ac:dyDescent="0.2">
      <c r="A690" s="57">
        <v>151</v>
      </c>
      <c r="B690" s="58">
        <f>PRRAS!C703</f>
        <v>689</v>
      </c>
      <c r="C690" s="58">
        <f>PRRAS!D703</f>
        <v>117798</v>
      </c>
      <c r="D690" s="58">
        <f>PRRAS!E703</f>
        <v>169320</v>
      </c>
      <c r="E690" s="58">
        <v>0</v>
      </c>
      <c r="F690" s="58">
        <v>0</v>
      </c>
      <c r="G690" s="59">
        <f t="shared" si="20"/>
        <v>314485.78199999995</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5283</v>
      </c>
      <c r="D692" s="58">
        <f>PRRAS!E705</f>
        <v>7500</v>
      </c>
      <c r="E692" s="58">
        <v>0</v>
      </c>
      <c r="F692" s="58">
        <v>0</v>
      </c>
      <c r="G692" s="59">
        <f t="shared" si="20"/>
        <v>14015.552999999998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52073</v>
      </c>
      <c r="D694" s="58">
        <f>PRRAS!E707</f>
        <v>6172</v>
      </c>
      <c r="E694" s="58">
        <v>0</v>
      </c>
      <c r="F694" s="58">
        <v>0</v>
      </c>
      <c r="G694" s="59">
        <f t="shared" si="20"/>
        <v>44640.981</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4060</v>
      </c>
      <c r="D698" s="58">
        <f>PRRAS!E711</f>
        <v>5825</v>
      </c>
      <c r="E698" s="58">
        <v>0</v>
      </c>
      <c r="F698" s="58">
        <v>0</v>
      </c>
      <c r="G698" s="59">
        <f t="shared" si="20"/>
        <v>10949.869999999999</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15047824</v>
      </c>
      <c r="D977" s="63">
        <f>Bil!E12</f>
        <v>14857734</v>
      </c>
      <c r="E977" s="63">
        <v>0</v>
      </c>
      <c r="F977" s="63">
        <v>0</v>
      </c>
      <c r="G977" s="64">
        <f t="shared" ref="G977:G1040" si="32">B977/1000*C977+B977/500*D977</f>
        <v>44763.292000000001</v>
      </c>
      <c r="H977" s="64">
        <f t="shared" si="31"/>
        <v>0</v>
      </c>
      <c r="I977" s="65"/>
    </row>
    <row r="978" spans="1:9" x14ac:dyDescent="0.2">
      <c r="A978" s="57">
        <v>152</v>
      </c>
      <c r="B978" s="58">
        <f>Bil!C13</f>
        <v>2</v>
      </c>
      <c r="C978" s="58">
        <f>Bil!D13</f>
        <v>14610019</v>
      </c>
      <c r="D978" s="58">
        <f>Bil!E13</f>
        <v>14413135</v>
      </c>
      <c r="E978" s="58">
        <v>0</v>
      </c>
      <c r="F978" s="58">
        <v>0</v>
      </c>
      <c r="G978" s="59">
        <f t="shared" si="32"/>
        <v>86872.578000000009</v>
      </c>
      <c r="H978" s="59">
        <f t="shared" si="31"/>
        <v>0</v>
      </c>
      <c r="I978" s="60"/>
    </row>
    <row r="979" spans="1:9" x14ac:dyDescent="0.2">
      <c r="A979" s="57">
        <v>152</v>
      </c>
      <c r="B979" s="58">
        <f>Bil!C14</f>
        <v>3</v>
      </c>
      <c r="C979" s="58">
        <f>Bil!D14</f>
        <v>2744732</v>
      </c>
      <c r="D979" s="58">
        <f>Bil!E14</f>
        <v>2744732</v>
      </c>
      <c r="E979" s="58">
        <v>0</v>
      </c>
      <c r="F979" s="58">
        <v>0</v>
      </c>
      <c r="G979" s="59">
        <f t="shared" si="32"/>
        <v>24702.588</v>
      </c>
      <c r="H979" s="59">
        <f t="shared" si="31"/>
        <v>0</v>
      </c>
      <c r="I979" s="60"/>
    </row>
    <row r="980" spans="1:9" x14ac:dyDescent="0.2">
      <c r="A980" s="57">
        <v>152</v>
      </c>
      <c r="B980" s="58">
        <f>Bil!C15</f>
        <v>4</v>
      </c>
      <c r="C980" s="58">
        <f>Bil!D15</f>
        <v>2744732</v>
      </c>
      <c r="D980" s="58">
        <f>Bil!E15</f>
        <v>2744732</v>
      </c>
      <c r="E980" s="58">
        <v>0</v>
      </c>
      <c r="F980" s="58">
        <v>0</v>
      </c>
      <c r="G980" s="59">
        <f t="shared" si="32"/>
        <v>32936.784</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11845260</v>
      </c>
      <c r="D983" s="58">
        <f>Bil!E18</f>
        <v>11648376</v>
      </c>
      <c r="E983" s="58">
        <v>0</v>
      </c>
      <c r="F983" s="58">
        <v>0</v>
      </c>
      <c r="G983" s="59">
        <f t="shared" si="32"/>
        <v>245994.084</v>
      </c>
      <c r="H983" s="59">
        <f t="shared" si="31"/>
        <v>0</v>
      </c>
      <c r="I983" s="60"/>
    </row>
    <row r="984" spans="1:9" x14ac:dyDescent="0.2">
      <c r="A984" s="57">
        <v>152</v>
      </c>
      <c r="B984" s="58">
        <f>Bil!C19</f>
        <v>8</v>
      </c>
      <c r="C984" s="58">
        <f>Bil!D19</f>
        <v>11197856</v>
      </c>
      <c r="D984" s="58">
        <f>Bil!E19</f>
        <v>11117031</v>
      </c>
      <c r="E984" s="58">
        <v>0</v>
      </c>
      <c r="F984" s="58">
        <v>0</v>
      </c>
      <c r="G984" s="59">
        <f t="shared" si="32"/>
        <v>267455.34400000004</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19072680</v>
      </c>
      <c r="D986" s="58">
        <f>Bil!E21</f>
        <v>19427417</v>
      </c>
      <c r="E986" s="58">
        <v>0</v>
      </c>
      <c r="F986" s="58">
        <v>0</v>
      </c>
      <c r="G986" s="59">
        <f t="shared" si="32"/>
        <v>579275.14</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7874824</v>
      </c>
      <c r="D989" s="58">
        <f>Bil!E24</f>
        <v>8310386</v>
      </c>
      <c r="E989" s="58">
        <v>0</v>
      </c>
      <c r="F989" s="58">
        <v>0</v>
      </c>
      <c r="G989" s="59">
        <f t="shared" si="32"/>
        <v>318442.74800000002</v>
      </c>
      <c r="H989" s="59">
        <f t="shared" si="31"/>
        <v>0</v>
      </c>
      <c r="I989" s="60"/>
    </row>
    <row r="990" spans="1:9" x14ac:dyDescent="0.2">
      <c r="A990" s="57">
        <v>152</v>
      </c>
      <c r="B990" s="58">
        <f>Bil!C25</f>
        <v>14</v>
      </c>
      <c r="C990" s="58">
        <f>Bil!D25</f>
        <v>394152</v>
      </c>
      <c r="D990" s="58">
        <f>Bil!E25</f>
        <v>278277</v>
      </c>
      <c r="E990" s="58">
        <v>0</v>
      </c>
      <c r="F990" s="58">
        <v>0</v>
      </c>
      <c r="G990" s="59">
        <f t="shared" si="32"/>
        <v>13309.884</v>
      </c>
      <c r="H990" s="59">
        <f t="shared" si="31"/>
        <v>0</v>
      </c>
      <c r="I990" s="60"/>
    </row>
    <row r="991" spans="1:9" x14ac:dyDescent="0.2">
      <c r="A991" s="57">
        <v>152</v>
      </c>
      <c r="B991" s="58">
        <f>Bil!C26</f>
        <v>15</v>
      </c>
      <c r="C991" s="58">
        <f>Bil!D26</f>
        <v>388299</v>
      </c>
      <c r="D991" s="58">
        <f>Bil!E26</f>
        <v>166480</v>
      </c>
      <c r="E991" s="58">
        <v>0</v>
      </c>
      <c r="F991" s="58">
        <v>0</v>
      </c>
      <c r="G991" s="59">
        <f t="shared" si="32"/>
        <v>10818.884999999998</v>
      </c>
      <c r="H991" s="59">
        <f t="shared" si="31"/>
        <v>0</v>
      </c>
      <c r="I991" s="60"/>
    </row>
    <row r="992" spans="1:9" x14ac:dyDescent="0.2">
      <c r="A992" s="57">
        <v>152</v>
      </c>
      <c r="B992" s="58">
        <f>Bil!C27</f>
        <v>16</v>
      </c>
      <c r="C992" s="58">
        <f>Bil!D27</f>
        <v>205954</v>
      </c>
      <c r="D992" s="58">
        <f>Bil!E27</f>
        <v>205954</v>
      </c>
      <c r="E992" s="58">
        <v>0</v>
      </c>
      <c r="F992" s="58">
        <v>0</v>
      </c>
      <c r="G992" s="59">
        <f t="shared" si="32"/>
        <v>9885.7920000000013</v>
      </c>
      <c r="H992" s="59">
        <f t="shared" si="31"/>
        <v>0</v>
      </c>
      <c r="I992" s="60"/>
    </row>
    <row r="993" spans="1:9" x14ac:dyDescent="0.2">
      <c r="A993" s="57">
        <v>152</v>
      </c>
      <c r="B993" s="58">
        <f>Bil!C28</f>
        <v>17</v>
      </c>
      <c r="C993" s="58">
        <f>Bil!D28</f>
        <v>199239</v>
      </c>
      <c r="D993" s="58">
        <f>Bil!E28</f>
        <v>199239</v>
      </c>
      <c r="E993" s="58">
        <v>0</v>
      </c>
      <c r="F993" s="58">
        <v>0</v>
      </c>
      <c r="G993" s="59">
        <f t="shared" si="32"/>
        <v>10161.189</v>
      </c>
      <c r="H993" s="59">
        <f t="shared" si="31"/>
        <v>0</v>
      </c>
      <c r="I993" s="60"/>
    </row>
    <row r="994" spans="1:9" x14ac:dyDescent="0.2">
      <c r="A994" s="57">
        <v>152</v>
      </c>
      <c r="B994" s="58">
        <f>Bil!C29</f>
        <v>18</v>
      </c>
      <c r="C994" s="58">
        <f>Bil!D29</f>
        <v>23905</v>
      </c>
      <c r="D994" s="58">
        <f>Bil!E29</f>
        <v>1860</v>
      </c>
      <c r="E994" s="58">
        <v>0</v>
      </c>
      <c r="F994" s="58">
        <v>0</v>
      </c>
      <c r="G994" s="59">
        <f t="shared" si="32"/>
        <v>497.24999999999994</v>
      </c>
      <c r="H994" s="59">
        <f t="shared" si="31"/>
        <v>0</v>
      </c>
      <c r="I994" s="60"/>
    </row>
    <row r="995" spans="1:9" x14ac:dyDescent="0.2">
      <c r="A995" s="57">
        <v>152</v>
      </c>
      <c r="B995" s="58">
        <f>Bil!C30</f>
        <v>19</v>
      </c>
      <c r="C995" s="58">
        <f>Bil!D30</f>
        <v>20377</v>
      </c>
      <c r="D995" s="58">
        <f>Bil!E30</f>
        <v>20377</v>
      </c>
      <c r="E995" s="58">
        <v>0</v>
      </c>
      <c r="F995" s="58">
        <v>0</v>
      </c>
      <c r="G995" s="59">
        <f t="shared" si="32"/>
        <v>1161.489</v>
      </c>
      <c r="H995" s="59">
        <f t="shared" si="31"/>
        <v>0</v>
      </c>
      <c r="I995" s="60"/>
    </row>
    <row r="996" spans="1:9" x14ac:dyDescent="0.2">
      <c r="A996" s="57">
        <v>152</v>
      </c>
      <c r="B996" s="58">
        <f>Bil!C31</f>
        <v>20</v>
      </c>
      <c r="C996" s="58">
        <f>Bil!D31</f>
        <v>217838</v>
      </c>
      <c r="D996" s="58">
        <f>Bil!E31</f>
        <v>217838</v>
      </c>
      <c r="E996" s="58">
        <v>0</v>
      </c>
      <c r="F996" s="58">
        <v>0</v>
      </c>
      <c r="G996" s="59">
        <f t="shared" si="32"/>
        <v>13070.28</v>
      </c>
      <c r="H996" s="59">
        <f t="shared" si="31"/>
        <v>0</v>
      </c>
      <c r="I996" s="60"/>
    </row>
    <row r="997" spans="1:9" x14ac:dyDescent="0.2">
      <c r="A997" s="57">
        <v>152</v>
      </c>
      <c r="B997" s="58">
        <f>Bil!C32</f>
        <v>21</v>
      </c>
      <c r="C997" s="58">
        <f>Bil!D32</f>
        <v>267229</v>
      </c>
      <c r="D997" s="58">
        <f>Bil!E32</f>
        <v>267229</v>
      </c>
      <c r="E997" s="58">
        <v>0</v>
      </c>
      <c r="F997" s="58">
        <v>0</v>
      </c>
      <c r="G997" s="59">
        <f t="shared" si="32"/>
        <v>16835.427</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928689</v>
      </c>
      <c r="D999" s="58">
        <f>Bil!E34</f>
        <v>800700</v>
      </c>
      <c r="E999" s="58">
        <v>0</v>
      </c>
      <c r="F999" s="58">
        <v>0</v>
      </c>
      <c r="G999" s="59">
        <f t="shared" si="32"/>
        <v>58192.046999999991</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248409</v>
      </c>
      <c r="D1006" s="58">
        <f>Bil!E41</f>
        <v>253068</v>
      </c>
      <c r="E1006" s="58">
        <v>0</v>
      </c>
      <c r="F1006" s="58">
        <v>0</v>
      </c>
      <c r="G1006" s="59">
        <f t="shared" si="32"/>
        <v>22636.35</v>
      </c>
      <c r="H1006" s="59">
        <f t="shared" si="31"/>
        <v>0</v>
      </c>
      <c r="I1006" s="60"/>
    </row>
    <row r="1007" spans="1:9" x14ac:dyDescent="0.2">
      <c r="A1007" s="57">
        <v>152</v>
      </c>
      <c r="B1007" s="58">
        <f>Bil!C42</f>
        <v>31</v>
      </c>
      <c r="C1007" s="58">
        <f>Bil!D42</f>
        <v>233519</v>
      </c>
      <c r="D1007" s="58">
        <f>Bil!E42</f>
        <v>238178</v>
      </c>
      <c r="E1007" s="58">
        <v>0</v>
      </c>
      <c r="F1007" s="58">
        <v>0</v>
      </c>
      <c r="G1007" s="59">
        <f t="shared" si="32"/>
        <v>22006.125</v>
      </c>
      <c r="H1007" s="59">
        <f t="shared" si="31"/>
        <v>0</v>
      </c>
      <c r="I1007" s="60"/>
    </row>
    <row r="1008" spans="1:9" x14ac:dyDescent="0.2">
      <c r="A1008" s="57">
        <v>152</v>
      </c>
      <c r="B1008" s="58">
        <f>Bil!C43</f>
        <v>32</v>
      </c>
      <c r="C1008" s="58">
        <f>Bil!D43</f>
        <v>14890</v>
      </c>
      <c r="D1008" s="58">
        <f>Bil!E43</f>
        <v>14890</v>
      </c>
      <c r="E1008" s="58">
        <v>0</v>
      </c>
      <c r="F1008" s="58">
        <v>0</v>
      </c>
      <c r="G1008" s="59">
        <f t="shared" si="32"/>
        <v>1429.44</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4843</v>
      </c>
      <c r="D1016" s="58">
        <f>Bil!E51</f>
        <v>0</v>
      </c>
      <c r="E1016" s="58">
        <v>0</v>
      </c>
      <c r="F1016" s="58">
        <v>0</v>
      </c>
      <c r="G1016" s="59">
        <f t="shared" si="32"/>
        <v>193.72</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4843</v>
      </c>
      <c r="D1018" s="58">
        <f>Bil!E53</f>
        <v>0</v>
      </c>
      <c r="E1018" s="58">
        <v>0</v>
      </c>
      <c r="F1018" s="58">
        <v>0</v>
      </c>
      <c r="G1018" s="59">
        <f t="shared" si="32"/>
        <v>203.40600000000001</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20027</v>
      </c>
      <c r="D1023" s="58">
        <f>Bil!E58</f>
        <v>20027</v>
      </c>
      <c r="E1023" s="58">
        <v>0</v>
      </c>
      <c r="F1023" s="58">
        <v>0</v>
      </c>
      <c r="G1023" s="59">
        <f t="shared" si="32"/>
        <v>2823.8069999999998</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20027</v>
      </c>
      <c r="D1025" s="58">
        <f>Bil!E60</f>
        <v>20027</v>
      </c>
      <c r="E1025" s="58">
        <v>0</v>
      </c>
      <c r="F1025" s="58">
        <v>0</v>
      </c>
      <c r="G1025" s="59">
        <f t="shared" si="32"/>
        <v>2943.9690000000001</v>
      </c>
      <c r="H1025" s="59">
        <f t="shared" si="31"/>
        <v>0</v>
      </c>
      <c r="I1025" s="60"/>
    </row>
    <row r="1026" spans="1:9" x14ac:dyDescent="0.2">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437805</v>
      </c>
      <c r="D1039" s="58">
        <f>Bil!E74</f>
        <v>444599</v>
      </c>
      <c r="E1039" s="58">
        <v>0</v>
      </c>
      <c r="F1039" s="58">
        <v>0</v>
      </c>
      <c r="G1039" s="59">
        <f t="shared" si="32"/>
        <v>83601.188999999998</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5981</v>
      </c>
      <c r="D1049" s="58">
        <f>Bil!E84</f>
        <v>3660</v>
      </c>
      <c r="E1049" s="58">
        <v>0</v>
      </c>
      <c r="F1049" s="58">
        <v>0</v>
      </c>
      <c r="G1049" s="59">
        <f t="shared" si="34"/>
        <v>970.97299999999996</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5981</v>
      </c>
      <c r="D1056" s="58">
        <f>Bil!E91</f>
        <v>3660</v>
      </c>
      <c r="E1056" s="58">
        <v>0</v>
      </c>
      <c r="F1056" s="58">
        <v>0</v>
      </c>
      <c r="G1056" s="59">
        <f t="shared" si="34"/>
        <v>1064.08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1644</v>
      </c>
      <c r="D1116" s="58">
        <f>Bil!E151</f>
        <v>7832</v>
      </c>
      <c r="E1116" s="58">
        <v>0</v>
      </c>
      <c r="F1116" s="58">
        <v>0</v>
      </c>
      <c r="G1116" s="59">
        <f t="shared" si="36"/>
        <v>2423.12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1644</v>
      </c>
      <c r="D1128" s="58">
        <f>Bil!E163</f>
        <v>7832</v>
      </c>
      <c r="E1128" s="58">
        <v>0</v>
      </c>
      <c r="F1128" s="58">
        <v>0</v>
      </c>
      <c r="G1128" s="59">
        <f t="shared" si="36"/>
        <v>2630.8159999999998</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430180</v>
      </c>
      <c r="D1134" s="58">
        <f>Bil!E169</f>
        <v>433107</v>
      </c>
      <c r="E1134" s="58">
        <v>0</v>
      </c>
      <c r="F1134" s="58">
        <v>0</v>
      </c>
      <c r="G1134" s="59">
        <f t="shared" si="36"/>
        <v>204830.25200000001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430180</v>
      </c>
      <c r="D1137" s="58">
        <f>Bil!E172</f>
        <v>433107</v>
      </c>
      <c r="E1137" s="58">
        <v>0</v>
      </c>
      <c r="F1137" s="58">
        <v>0</v>
      </c>
      <c r="G1137" s="59">
        <f t="shared" si="36"/>
        <v>208719.43400000001</v>
      </c>
      <c r="H1137" s="59">
        <f t="shared" si="35"/>
        <v>0</v>
      </c>
      <c r="I1137" s="60"/>
    </row>
    <row r="1138" spans="1:9" x14ac:dyDescent="0.2">
      <c r="A1138" s="57">
        <v>152</v>
      </c>
      <c r="B1138" s="58">
        <f>Bil!C173</f>
        <v>162</v>
      </c>
      <c r="C1138" s="58">
        <f>Bil!D173</f>
        <v>15047824</v>
      </c>
      <c r="D1138" s="58">
        <f>Bil!E173</f>
        <v>14857733</v>
      </c>
      <c r="E1138" s="58">
        <v>0</v>
      </c>
      <c r="F1138" s="58">
        <v>0</v>
      </c>
      <c r="G1138" s="59">
        <f t="shared" si="36"/>
        <v>7251652.9800000004</v>
      </c>
      <c r="H1138" s="59">
        <f t="shared" si="35"/>
        <v>0</v>
      </c>
      <c r="I1138" s="60"/>
    </row>
    <row r="1139" spans="1:9" x14ac:dyDescent="0.2">
      <c r="A1139" s="57">
        <v>152</v>
      </c>
      <c r="B1139" s="58">
        <f>Bil!C174</f>
        <v>163</v>
      </c>
      <c r="C1139" s="58">
        <f>Bil!D174</f>
        <v>430180</v>
      </c>
      <c r="D1139" s="58">
        <f>Bil!E174</f>
        <v>433107</v>
      </c>
      <c r="E1139" s="58">
        <v>0</v>
      </c>
      <c r="F1139" s="58">
        <v>0</v>
      </c>
      <c r="G1139" s="59">
        <f t="shared" si="36"/>
        <v>211312.22200000001</v>
      </c>
      <c r="H1139" s="59">
        <f t="shared" si="35"/>
        <v>0</v>
      </c>
      <c r="I1139" s="60"/>
    </row>
    <row r="1140" spans="1:9" x14ac:dyDescent="0.2">
      <c r="A1140" s="57">
        <v>152</v>
      </c>
      <c r="B1140" s="58">
        <f>Bil!C175</f>
        <v>164</v>
      </c>
      <c r="C1140" s="58">
        <f>Bil!D175</f>
        <v>430180</v>
      </c>
      <c r="D1140" s="58">
        <f>Bil!E175</f>
        <v>433107</v>
      </c>
      <c r="E1140" s="58">
        <v>0</v>
      </c>
      <c r="F1140" s="58">
        <v>0</v>
      </c>
      <c r="G1140" s="59">
        <f t="shared" si="36"/>
        <v>212608.61600000004</v>
      </c>
      <c r="H1140" s="59">
        <f t="shared" si="35"/>
        <v>0</v>
      </c>
      <c r="I1140" s="60"/>
    </row>
    <row r="1141" spans="1:9" x14ac:dyDescent="0.2">
      <c r="A1141" s="57">
        <v>152</v>
      </c>
      <c r="B1141" s="58">
        <f>Bil!C176</f>
        <v>165</v>
      </c>
      <c r="C1141" s="58">
        <f>Bil!D176</f>
        <v>417292</v>
      </c>
      <c r="D1141" s="58">
        <f>Bil!E176</f>
        <v>416962</v>
      </c>
      <c r="E1141" s="58">
        <v>0</v>
      </c>
      <c r="F1141" s="58">
        <v>0</v>
      </c>
      <c r="G1141" s="59">
        <f t="shared" si="36"/>
        <v>206450.64</v>
      </c>
      <c r="H1141" s="59">
        <f t="shared" si="35"/>
        <v>0</v>
      </c>
      <c r="I1141" s="60"/>
    </row>
    <row r="1142" spans="1:9" x14ac:dyDescent="0.2">
      <c r="A1142" s="57">
        <v>152</v>
      </c>
      <c r="B1142" s="58">
        <f>Bil!C177</f>
        <v>166</v>
      </c>
      <c r="C1142" s="58">
        <f>Bil!D177</f>
        <v>12888</v>
      </c>
      <c r="D1142" s="58">
        <f>Bil!E177</f>
        <v>16145</v>
      </c>
      <c r="E1142" s="58">
        <v>0</v>
      </c>
      <c r="F1142" s="58">
        <v>0</v>
      </c>
      <c r="G1142" s="59">
        <f t="shared" si="36"/>
        <v>7499.5480000000007</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14617644</v>
      </c>
      <c r="D1199" s="58">
        <f>Bil!E234</f>
        <v>14424626</v>
      </c>
      <c r="E1199" s="58">
        <v>0</v>
      </c>
      <c r="F1199" s="58">
        <v>0</v>
      </c>
      <c r="G1199" s="59">
        <f t="shared" si="38"/>
        <v>9693117.8080000002</v>
      </c>
      <c r="H1199" s="59">
        <f t="shared" si="37"/>
        <v>0</v>
      </c>
      <c r="I1199" s="60"/>
    </row>
    <row r="1200" spans="1:9" x14ac:dyDescent="0.2">
      <c r="A1200" s="57">
        <v>152</v>
      </c>
      <c r="B1200" s="58">
        <f>Bil!C235</f>
        <v>224</v>
      </c>
      <c r="C1200" s="58">
        <f>Bil!D235</f>
        <v>14606489</v>
      </c>
      <c r="D1200" s="58">
        <f>Bil!E235</f>
        <v>14414547</v>
      </c>
      <c r="E1200" s="58">
        <v>0</v>
      </c>
      <c r="F1200" s="58">
        <v>0</v>
      </c>
      <c r="G1200" s="59">
        <f t="shared" si="38"/>
        <v>9729570.5920000002</v>
      </c>
      <c r="H1200" s="59">
        <f t="shared" si="37"/>
        <v>0</v>
      </c>
      <c r="I1200" s="60"/>
    </row>
    <row r="1201" spans="1:9" x14ac:dyDescent="0.2">
      <c r="A1201" s="57">
        <v>152</v>
      </c>
      <c r="B1201" s="58">
        <f>Bil!C236</f>
        <v>225</v>
      </c>
      <c r="C1201" s="58">
        <f>Bil!D236</f>
        <v>14606489</v>
      </c>
      <c r="D1201" s="58">
        <f>Bil!E236</f>
        <v>14414547</v>
      </c>
      <c r="E1201" s="58">
        <v>0</v>
      </c>
      <c r="F1201" s="58">
        <v>0</v>
      </c>
      <c r="G1201" s="59">
        <f t="shared" si="38"/>
        <v>9773006.1750000007</v>
      </c>
      <c r="H1201" s="59">
        <f t="shared" si="37"/>
        <v>0</v>
      </c>
      <c r="I1201" s="60"/>
    </row>
    <row r="1202" spans="1:9" x14ac:dyDescent="0.2">
      <c r="A1202" s="57">
        <v>152</v>
      </c>
      <c r="B1202" s="58">
        <f>Bil!C237</f>
        <v>226</v>
      </c>
      <c r="C1202" s="58">
        <f>Bil!D237</f>
        <v>14604757</v>
      </c>
      <c r="D1202" s="58">
        <f>Bil!E237</f>
        <v>14414547</v>
      </c>
      <c r="E1202" s="58">
        <v>0</v>
      </c>
      <c r="F1202" s="58">
        <v>0</v>
      </c>
      <c r="G1202" s="59">
        <f t="shared" si="38"/>
        <v>9816050.3259999994</v>
      </c>
      <c r="H1202" s="59">
        <f t="shared" si="37"/>
        <v>0</v>
      </c>
      <c r="I1202" s="60"/>
    </row>
    <row r="1203" spans="1:9" x14ac:dyDescent="0.2">
      <c r="A1203" s="57">
        <v>152</v>
      </c>
      <c r="B1203" s="58">
        <f>Bil!C238</f>
        <v>227</v>
      </c>
      <c r="C1203" s="58">
        <f>Bil!D238</f>
        <v>1732</v>
      </c>
      <c r="D1203" s="58">
        <f>Bil!E238</f>
        <v>0</v>
      </c>
      <c r="E1203" s="58">
        <v>0</v>
      </c>
      <c r="F1203" s="58">
        <v>0</v>
      </c>
      <c r="G1203" s="59">
        <f t="shared" si="38"/>
        <v>393.16399999999999</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11155</v>
      </c>
      <c r="D1208" s="58">
        <f>Bil!E243</f>
        <v>10079</v>
      </c>
      <c r="E1208" s="58">
        <v>0</v>
      </c>
      <c r="F1208" s="58">
        <v>0</v>
      </c>
      <c r="G1208" s="59">
        <f t="shared" si="38"/>
        <v>7264.616</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11155</v>
      </c>
      <c r="D1211" s="58">
        <f>Bil!E246</f>
        <v>10079</v>
      </c>
      <c r="E1211" s="58">
        <v>0</v>
      </c>
      <c r="F1211" s="58">
        <v>0</v>
      </c>
      <c r="G1211" s="59">
        <f t="shared" si="38"/>
        <v>7358.5550000000003</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1644</v>
      </c>
      <c r="D1224" s="58">
        <f>Bil!E260</f>
        <v>7832</v>
      </c>
      <c r="E1224" s="58">
        <v>0</v>
      </c>
      <c r="F1224" s="58">
        <v>0</v>
      </c>
      <c r="G1224" s="59">
        <f t="shared" si="38"/>
        <v>4292.384</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430180</v>
      </c>
      <c r="D1252" s="58">
        <f>Bil!E288</f>
        <v>433107</v>
      </c>
      <c r="E1252" s="58">
        <v>0</v>
      </c>
      <c r="F1252" s="58">
        <v>0</v>
      </c>
      <c r="G1252" s="59">
        <f t="shared" si="40"/>
        <v>357804.74400000001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7303257</v>
      </c>
      <c r="D1396" s="58">
        <f>RasF!E121</f>
        <v>6614325</v>
      </c>
      <c r="E1396" s="58">
        <v>0</v>
      </c>
      <c r="F1396" s="58">
        <v>0</v>
      </c>
      <c r="G1396" s="59">
        <f t="shared" si="44"/>
        <v>2258509.77</v>
      </c>
      <c r="H1396" s="59">
        <f t="shared" si="43"/>
        <v>0</v>
      </c>
      <c r="I1396" s="60"/>
    </row>
    <row r="1397" spans="1:9" x14ac:dyDescent="0.2">
      <c r="A1397" s="57">
        <v>154</v>
      </c>
      <c r="B1397" s="58">
        <f>RasF!C122</f>
        <v>111</v>
      </c>
      <c r="C1397" s="58">
        <f>RasF!D122</f>
        <v>7303257</v>
      </c>
      <c r="D1397" s="58">
        <f>RasF!E122</f>
        <v>6614325</v>
      </c>
      <c r="E1397" s="58">
        <v>0</v>
      </c>
      <c r="F1397" s="58">
        <v>0</v>
      </c>
      <c r="G1397" s="59">
        <f t="shared" si="44"/>
        <v>2279041.6770000001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7303257</v>
      </c>
      <c r="D1399" s="58">
        <f>RasF!E124</f>
        <v>6614325</v>
      </c>
      <c r="E1399" s="58">
        <v>0</v>
      </c>
      <c r="F1399" s="58">
        <v>0</v>
      </c>
      <c r="G1399" s="59">
        <f t="shared" si="44"/>
        <v>2320105.4909999999</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7303257</v>
      </c>
      <c r="D1423" s="67">
        <f>RasF!E148</f>
        <v>6614325</v>
      </c>
      <c r="E1423" s="67">
        <v>0</v>
      </c>
      <c r="F1423" s="67">
        <v>0</v>
      </c>
      <c r="G1423" s="68">
        <f t="shared" si="44"/>
        <v>2812871.2590000001</v>
      </c>
      <c r="H1423" s="68">
        <f t="shared" si="45"/>
        <v>0</v>
      </c>
      <c r="I1423" s="69"/>
    </row>
    <row r="1424" spans="1:9" x14ac:dyDescent="0.2">
      <c r="A1424" s="62">
        <v>156</v>
      </c>
      <c r="B1424" s="63">
        <f>PVRIO!C12</f>
        <v>1</v>
      </c>
      <c r="C1424" s="70">
        <f>PVRIO!D12</f>
        <v>77007</v>
      </c>
      <c r="D1424" s="70">
        <f>PVRIO!E12</f>
        <v>0</v>
      </c>
      <c r="E1424" s="70">
        <v>0</v>
      </c>
      <c r="F1424" s="70">
        <v>0</v>
      </c>
      <c r="G1424" s="64">
        <f t="shared" si="44"/>
        <v>77.007000000000005</v>
      </c>
      <c r="H1424" s="64">
        <f t="shared" si="45"/>
        <v>0</v>
      </c>
      <c r="I1424" s="65">
        <v>0</v>
      </c>
    </row>
    <row r="1425" spans="1:9" x14ac:dyDescent="0.2">
      <c r="A1425" s="57">
        <v>156</v>
      </c>
      <c r="B1425" s="58">
        <f>PVRIO!C13</f>
        <v>2</v>
      </c>
      <c r="C1425" s="61">
        <f>PVRIO!D13</f>
        <v>77007</v>
      </c>
      <c r="D1425" s="61">
        <f>PVRIO!E13</f>
        <v>0</v>
      </c>
      <c r="E1425" s="61">
        <v>0</v>
      </c>
      <c r="F1425" s="61">
        <v>0</v>
      </c>
      <c r="G1425" s="59">
        <f t="shared" ref="G1425:G1467" si="46">B1425/1000*C1425+B1425/500*D1425</f>
        <v>154.01400000000001</v>
      </c>
      <c r="H1425" s="59">
        <f t="shared" si="45"/>
        <v>0</v>
      </c>
      <c r="I1425" s="60">
        <v>0</v>
      </c>
    </row>
    <row r="1426" spans="1:9" x14ac:dyDescent="0.2">
      <c r="A1426" s="57">
        <v>156</v>
      </c>
      <c r="B1426" s="58">
        <f>PVRIO!C14</f>
        <v>3</v>
      </c>
      <c r="C1426" s="61">
        <f>PVRIO!D14</f>
        <v>77007</v>
      </c>
      <c r="D1426" s="61">
        <f>PVRIO!E14</f>
        <v>0</v>
      </c>
      <c r="E1426" s="61">
        <v>0</v>
      </c>
      <c r="F1426" s="61">
        <v>0</v>
      </c>
      <c r="G1426" s="59">
        <f t="shared" si="46"/>
        <v>231.02100000000002</v>
      </c>
      <c r="H1426" s="59">
        <f t="shared" si="45"/>
        <v>0</v>
      </c>
      <c r="I1426" s="60">
        <v>0</v>
      </c>
    </row>
    <row r="1427" spans="1:9" x14ac:dyDescent="0.2">
      <c r="A1427" s="57">
        <v>156</v>
      </c>
      <c r="B1427" s="58">
        <f>PVRIO!C15</f>
        <v>4</v>
      </c>
      <c r="C1427" s="61">
        <f>PVRIO!D15</f>
        <v>77007</v>
      </c>
      <c r="D1427" s="61">
        <f>PVRIO!E15</f>
        <v>0</v>
      </c>
      <c r="E1427" s="61">
        <v>0</v>
      </c>
      <c r="F1427" s="61">
        <v>0</v>
      </c>
      <c r="G1427" s="59">
        <f t="shared" si="46"/>
        <v>308.02800000000002</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430180</v>
      </c>
      <c r="D1468" s="70"/>
      <c r="E1468" s="70">
        <v>0</v>
      </c>
      <c r="F1468" s="70">
        <v>0</v>
      </c>
      <c r="G1468" s="64">
        <f t="shared" ref="G1468:G1499" si="51">B1468/1000*C1468</f>
        <v>430.18</v>
      </c>
      <c r="H1468" s="64">
        <f t="shared" ref="H1468:H1499" si="52">ABS(C1468-ROUND(C1468,0))</f>
        <v>0</v>
      </c>
      <c r="I1468" s="65"/>
    </row>
    <row r="1469" spans="1:9" x14ac:dyDescent="0.2">
      <c r="A1469" s="73">
        <v>159</v>
      </c>
      <c r="B1469" s="61">
        <f>Obv!C13</f>
        <v>2</v>
      </c>
      <c r="C1469" s="61">
        <f>Obv!D13</f>
        <v>6552344</v>
      </c>
      <c r="D1469" s="61">
        <v>0</v>
      </c>
      <c r="E1469" s="61">
        <v>0</v>
      </c>
      <c r="F1469" s="61">
        <v>0</v>
      </c>
      <c r="G1469" s="59">
        <f t="shared" si="51"/>
        <v>13104.688</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6552344</v>
      </c>
      <c r="D1471" s="61">
        <v>0</v>
      </c>
      <c r="E1471" s="61">
        <v>0</v>
      </c>
      <c r="F1471" s="61">
        <v>0</v>
      </c>
      <c r="G1471" s="59">
        <f t="shared" si="51"/>
        <v>26209.376</v>
      </c>
      <c r="H1471" s="59">
        <f t="shared" si="52"/>
        <v>0</v>
      </c>
      <c r="I1471" s="60"/>
    </row>
    <row r="1472" spans="1:9" x14ac:dyDescent="0.2">
      <c r="A1472" s="73">
        <v>159</v>
      </c>
      <c r="B1472" s="61">
        <f>Obv!C16</f>
        <v>5</v>
      </c>
      <c r="C1472" s="61">
        <f>Obv!D16</f>
        <v>5188213</v>
      </c>
      <c r="D1472" s="61">
        <v>0</v>
      </c>
      <c r="E1472" s="61">
        <v>0</v>
      </c>
      <c r="F1472" s="61">
        <v>0</v>
      </c>
      <c r="G1472" s="59">
        <f t="shared" si="51"/>
        <v>25941.065000000002</v>
      </c>
      <c r="H1472" s="59">
        <f t="shared" si="52"/>
        <v>0</v>
      </c>
      <c r="I1472" s="60"/>
    </row>
    <row r="1473" spans="1:9" x14ac:dyDescent="0.2">
      <c r="A1473" s="73">
        <v>159</v>
      </c>
      <c r="B1473" s="61">
        <f>Obv!C17</f>
        <v>6</v>
      </c>
      <c r="C1473" s="61">
        <f>Obv!D17</f>
        <v>1360559</v>
      </c>
      <c r="D1473" s="61">
        <v>0</v>
      </c>
      <c r="E1473" s="61">
        <v>0</v>
      </c>
      <c r="F1473" s="61">
        <v>0</v>
      </c>
      <c r="G1473" s="59">
        <f t="shared" si="51"/>
        <v>8163.3540000000003</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3572</v>
      </c>
      <c r="D1478" s="61">
        <v>0</v>
      </c>
      <c r="E1478" s="61">
        <v>0</v>
      </c>
      <c r="F1478" s="61">
        <v>0</v>
      </c>
      <c r="G1478" s="59">
        <f t="shared" si="51"/>
        <v>39.291999999999994</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6545942</v>
      </c>
      <c r="D1486" s="61">
        <v>0</v>
      </c>
      <c r="E1486" s="61">
        <v>0</v>
      </c>
      <c r="F1486" s="61">
        <v>0</v>
      </c>
      <c r="G1486" s="59">
        <f t="shared" si="51"/>
        <v>124372.898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6545942</v>
      </c>
      <c r="D1488" s="61">
        <v>0</v>
      </c>
      <c r="E1488" s="61">
        <v>0</v>
      </c>
      <c r="F1488" s="61">
        <v>0</v>
      </c>
      <c r="G1488" s="59">
        <f t="shared" si="51"/>
        <v>137464.78200000001</v>
      </c>
      <c r="H1488" s="59">
        <f t="shared" si="52"/>
        <v>0</v>
      </c>
      <c r="I1488" s="60"/>
    </row>
    <row r="1489" spans="1:9" x14ac:dyDescent="0.2">
      <c r="A1489" s="73">
        <v>159</v>
      </c>
      <c r="B1489" s="61">
        <f>Obv!C33</f>
        <v>22</v>
      </c>
      <c r="C1489" s="61">
        <f>Obv!D33</f>
        <v>5201342</v>
      </c>
      <c r="D1489" s="61">
        <v>0</v>
      </c>
      <c r="E1489" s="61">
        <v>0</v>
      </c>
      <c r="F1489" s="61">
        <v>0</v>
      </c>
      <c r="G1489" s="59">
        <f t="shared" si="51"/>
        <v>114429.52399999999</v>
      </c>
      <c r="H1489" s="59">
        <f t="shared" si="52"/>
        <v>0</v>
      </c>
      <c r="I1489" s="60"/>
    </row>
    <row r="1490" spans="1:9" x14ac:dyDescent="0.2">
      <c r="A1490" s="73">
        <v>159</v>
      </c>
      <c r="B1490" s="61">
        <f>Obv!C34</f>
        <v>23</v>
      </c>
      <c r="C1490" s="61">
        <f>Obv!D34</f>
        <v>1344415</v>
      </c>
      <c r="D1490" s="61">
        <v>0</v>
      </c>
      <c r="E1490" s="61">
        <v>0</v>
      </c>
      <c r="F1490" s="61">
        <v>0</v>
      </c>
      <c r="G1490" s="59">
        <f t="shared" si="51"/>
        <v>30921.544999999998</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185</v>
      </c>
      <c r="D1495" s="61">
        <v>0</v>
      </c>
      <c r="E1495" s="61">
        <v>0</v>
      </c>
      <c r="F1495" s="61">
        <v>0</v>
      </c>
      <c r="G1495" s="59">
        <f t="shared" si="51"/>
        <v>5.18</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436582</v>
      </c>
      <c r="D1503" s="61">
        <v>0</v>
      </c>
      <c r="E1503" s="61">
        <v>0</v>
      </c>
      <c r="F1503" s="61">
        <v>0</v>
      </c>
      <c r="G1503" s="59">
        <f t="shared" si="53"/>
        <v>15716.951999999999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436582</v>
      </c>
      <c r="D1557" s="61">
        <v>0</v>
      </c>
      <c r="E1557" s="61">
        <v>0</v>
      </c>
      <c r="F1557" s="61">
        <v>0</v>
      </c>
      <c r="G1557" s="59">
        <f t="shared" si="55"/>
        <v>39292.379999999997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436582</v>
      </c>
      <c r="D1559" s="61">
        <v>0</v>
      </c>
      <c r="E1559" s="61">
        <v>0</v>
      </c>
      <c r="F1559" s="61">
        <v>0</v>
      </c>
      <c r="G1559" s="59">
        <f t="shared" si="55"/>
        <v>40165.544000000002</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6" sqref="B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13</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10774</v>
      </c>
      <c r="C6" s="12"/>
      <c r="D6" s="401" t="s">
        <v>3128</v>
      </c>
      <c r="E6" s="402"/>
      <c r="F6" s="15" t="s">
        <v>237</v>
      </c>
      <c r="G6" s="12"/>
      <c r="H6" s="12"/>
      <c r="I6" s="12"/>
      <c r="J6" s="409">
        <f>SUM(Skriveni!G2:G1561)</f>
        <v>138335112.29699996</v>
      </c>
      <c r="K6" s="409"/>
    </row>
    <row r="7" spans="1:11" ht="3" customHeight="1" x14ac:dyDescent="0.2">
      <c r="A7" s="12"/>
      <c r="B7" s="12"/>
      <c r="C7" s="12"/>
      <c r="D7" s="12"/>
      <c r="E7" s="12"/>
      <c r="F7" s="12"/>
      <c r="G7" s="12"/>
      <c r="H7" s="12"/>
      <c r="I7" s="12"/>
      <c r="J7" s="12"/>
      <c r="K7" s="12"/>
    </row>
    <row r="8" spans="1:11" ht="15" customHeight="1" x14ac:dyDescent="0.2">
      <c r="A8" s="22" t="s">
        <v>3125</v>
      </c>
      <c r="B8" s="27">
        <v>3088553</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23250</v>
      </c>
      <c r="C12" s="398" t="s">
        <v>2403</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61936378099</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316</v>
      </c>
      <c r="C22" s="351" t="str">
        <f>IF(B22&gt;0, "Županija: " &amp; LOOKUP(H2,A83:A103,B83:B103) &amp; ", grad/općina: " &amp; LOOKUP(B22,A107:A663,B107:B663),"Šifra grada/općine nije upisana")</f>
        <v>Županija: ZADARSKA, grad/općina: PAG</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7314412</v>
      </c>
      <c r="K39" s="114">
        <f>PRRAS!E12</f>
        <v>6613249</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6045755</v>
      </c>
      <c r="K40" s="117">
        <f>PRRAS!E159</f>
        <v>6542574</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11155</v>
      </c>
      <c r="K41" s="117">
        <f>PRRAS!E648</f>
        <v>10079</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14610019</v>
      </c>
      <c r="K43" s="114">
        <f>Bil!E13</f>
        <v>14413135</v>
      </c>
    </row>
    <row r="44" spans="1:11" ht="12.95" customHeight="1" x14ac:dyDescent="0.2">
      <c r="A44" s="363"/>
      <c r="B44" s="366" t="str">
        <f>Bil!B74</f>
        <v>Financijska imovina (AOP 064+073+081+112+128+140+157+158)</v>
      </c>
      <c r="C44" s="367"/>
      <c r="D44" s="367"/>
      <c r="E44" s="367"/>
      <c r="F44" s="367"/>
      <c r="G44" s="367"/>
      <c r="H44" s="367"/>
      <c r="I44" s="115">
        <f>Bil!C74</f>
        <v>63</v>
      </c>
      <c r="J44" s="116">
        <f>Bil!D74</f>
        <v>437805</v>
      </c>
      <c r="K44" s="117">
        <f>Bil!E74</f>
        <v>444599</v>
      </c>
    </row>
    <row r="45" spans="1:11" ht="12.95" customHeight="1" x14ac:dyDescent="0.2">
      <c r="A45" s="363"/>
      <c r="B45" s="366" t="str">
        <f>Bil!B174</f>
        <v xml:space="preserve">Obveze (AOP 164+175+176+192+220) </v>
      </c>
      <c r="C45" s="367"/>
      <c r="D45" s="367"/>
      <c r="E45" s="367"/>
      <c r="F45" s="367"/>
      <c r="G45" s="367"/>
      <c r="H45" s="367"/>
      <c r="I45" s="115">
        <f>Bil!C174</f>
        <v>163</v>
      </c>
      <c r="J45" s="116">
        <f>Bil!D174</f>
        <v>430180</v>
      </c>
      <c r="K45" s="117">
        <f>Bil!E174</f>
        <v>433107</v>
      </c>
    </row>
    <row r="46" spans="1:11" ht="12.95" customHeight="1" x14ac:dyDescent="0.2">
      <c r="A46" s="364"/>
      <c r="B46" s="369" t="str">
        <f>Bil!B234</f>
        <v>Vlastiti izvori (224 + 232 - 236 + 240 do 242)</v>
      </c>
      <c r="C46" s="370"/>
      <c r="D46" s="370"/>
      <c r="E46" s="370"/>
      <c r="F46" s="370"/>
      <c r="G46" s="370"/>
      <c r="H46" s="370"/>
      <c r="I46" s="118">
        <f>Bil!C234</f>
        <v>223</v>
      </c>
      <c r="J46" s="119">
        <f>Bil!D234</f>
        <v>14617644</v>
      </c>
      <c r="K46" s="120">
        <f>Bil!E234</f>
        <v>14424626</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7303257</v>
      </c>
      <c r="K50" s="117">
        <f>RasF!E121</f>
        <v>6614325</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7303257</v>
      </c>
      <c r="K51" s="120">
        <f>RasF!E148</f>
        <v>6614325</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77007</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430180</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436582</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436582</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8" activePane="bottomLeft" state="frozen"/>
      <selection pane="bottomLeft" activeCell="E678" sqref="E67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10774</v>
      </c>
      <c r="C4" s="429"/>
      <c r="D4" s="429"/>
      <c r="E4" s="430">
        <f>SUM(Skriveni!G2:G976)</f>
        <v>78518323.418000013</v>
      </c>
      <c r="F4" s="431"/>
    </row>
    <row r="5" spans="1:7" s="23" customFormat="1" ht="15" customHeight="1" x14ac:dyDescent="0.2">
      <c r="B5" s="428" t="str">
        <f>"Naziv: "&amp;IF(RefStr!B10&lt;&gt;"",RefStr!B10,"_______________________________________")</f>
        <v>Naziv: OŠ JURJA DALMATINCA PAG</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7314412</v>
      </c>
      <c r="E12" s="147">
        <f>E13+E50+E56+E85+E116+E134+E141+E147</f>
        <v>6613249</v>
      </c>
      <c r="F12" s="148">
        <f>IF(D12&lt;&gt;0,IF(E12/D12&gt;=100,"&gt;&gt;100",E12/D12*100),"-")</f>
        <v>90.413952618474326</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4982236</v>
      </c>
      <c r="E56" s="147">
        <f>E57+E60+E65+E68+E71+E74+E77+E80</f>
        <v>5482714</v>
      </c>
      <c r="F56" s="150">
        <f t="shared" si="0"/>
        <v>110.04524875979381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4861482</v>
      </c>
      <c r="E74" s="147">
        <f>SUM(E75:E76)</f>
        <v>5323522</v>
      </c>
      <c r="F74" s="150">
        <f t="shared" si="0"/>
        <v>109.50409772164127</v>
      </c>
    </row>
    <row r="75" spans="1:6" s="8" customFormat="1" x14ac:dyDescent="0.2">
      <c r="A75" s="145" t="s">
        <v>1142</v>
      </c>
      <c r="B75" s="146" t="s">
        <v>3980</v>
      </c>
      <c r="C75" s="345">
        <v>64</v>
      </c>
      <c r="D75" s="149">
        <v>4861482</v>
      </c>
      <c r="E75" s="149">
        <v>5323522</v>
      </c>
      <c r="F75" s="148">
        <f t="shared" si="0"/>
        <v>109.50409772164127</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120754</v>
      </c>
      <c r="E80" s="147">
        <f>SUM(E81:E84)</f>
        <v>159192</v>
      </c>
      <c r="F80" s="150">
        <f t="shared" si="1"/>
        <v>131.83165775046791</v>
      </c>
    </row>
    <row r="81" spans="1:6" s="8" customFormat="1" x14ac:dyDescent="0.2">
      <c r="A81" s="152">
        <v>6391</v>
      </c>
      <c r="B81" s="153" t="s">
        <v>924</v>
      </c>
      <c r="C81" s="345">
        <v>70</v>
      </c>
      <c r="D81" s="149"/>
      <c r="E81" s="149">
        <v>2678</v>
      </c>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v>120754</v>
      </c>
      <c r="E83" s="149">
        <v>156514</v>
      </c>
      <c r="F83" s="148">
        <f t="shared" si="1"/>
        <v>129.61392583268463</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206033</v>
      </c>
      <c r="E116" s="147">
        <f>E117+E122+E130</f>
        <v>183636</v>
      </c>
      <c r="F116" s="150">
        <f t="shared" si="1"/>
        <v>89.129411307897271</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206033</v>
      </c>
      <c r="E122" s="147">
        <f>SUM(E123:E129)</f>
        <v>183636</v>
      </c>
      <c r="F122" s="150">
        <f t="shared" si="1"/>
        <v>89.129411307897271</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206033</v>
      </c>
      <c r="E127" s="149">
        <v>183636</v>
      </c>
      <c r="F127" s="148">
        <f t="shared" si="1"/>
        <v>89.129411307897271</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22638</v>
      </c>
      <c r="E134" s="147">
        <f>E135+E138</f>
        <v>32258</v>
      </c>
      <c r="F134" s="150">
        <f t="shared" si="1"/>
        <v>142.49492004594043</v>
      </c>
    </row>
    <row r="135" spans="1:6" s="8" customFormat="1" x14ac:dyDescent="0.2">
      <c r="A135" s="145">
        <v>661</v>
      </c>
      <c r="B135" s="146" t="s">
        <v>425</v>
      </c>
      <c r="C135" s="345">
        <v>124</v>
      </c>
      <c r="D135" s="147">
        <f>SUM(D136:D137)</f>
        <v>16938</v>
      </c>
      <c r="E135" s="147">
        <f>SUM(E136:E137)</f>
        <v>22978</v>
      </c>
      <c r="F135" s="150">
        <f t="shared" si="1"/>
        <v>135.65946392726414</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16938</v>
      </c>
      <c r="E137" s="149">
        <v>22978</v>
      </c>
      <c r="F137" s="148">
        <f t="shared" si="1"/>
        <v>135.65946392726414</v>
      </c>
    </row>
    <row r="138" spans="1:6" s="8" customFormat="1" x14ac:dyDescent="0.2">
      <c r="A138" s="145">
        <v>663</v>
      </c>
      <c r="B138" s="151" t="s">
        <v>426</v>
      </c>
      <c r="C138" s="345">
        <v>127</v>
      </c>
      <c r="D138" s="147">
        <f>SUM(D139:D140)</f>
        <v>5700</v>
      </c>
      <c r="E138" s="147">
        <f>SUM(E139:E140)</f>
        <v>9280</v>
      </c>
      <c r="F138" s="150">
        <f t="shared" si="1"/>
        <v>162.80701754385964</v>
      </c>
    </row>
    <row r="139" spans="1:6" s="8" customFormat="1" x14ac:dyDescent="0.2">
      <c r="A139" s="145">
        <v>6631</v>
      </c>
      <c r="B139" s="146" t="s">
        <v>1502</v>
      </c>
      <c r="C139" s="345">
        <v>128</v>
      </c>
      <c r="D139" s="149">
        <v>5700</v>
      </c>
      <c r="E139" s="149">
        <v>9280</v>
      </c>
      <c r="F139" s="148">
        <f t="shared" si="1"/>
        <v>162.80701754385964</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2103505</v>
      </c>
      <c r="E141" s="147">
        <f>E142+E146</f>
        <v>914641</v>
      </c>
      <c r="F141" s="150">
        <f t="shared" si="1"/>
        <v>43.48176020499119</v>
      </c>
    </row>
    <row r="142" spans="1:6" s="8" customFormat="1" ht="24" x14ac:dyDescent="0.2">
      <c r="A142" s="145">
        <v>671</v>
      </c>
      <c r="B142" s="154" t="s">
        <v>1672</v>
      </c>
      <c r="C142" s="345">
        <v>131</v>
      </c>
      <c r="D142" s="147">
        <f>SUM(D143:D145)</f>
        <v>2103505</v>
      </c>
      <c r="E142" s="147">
        <f>SUM(E143:E145)</f>
        <v>914641</v>
      </c>
      <c r="F142" s="150">
        <f t="shared" ref="F142:F205" si="2">IF(D142&lt;&gt;0,IF(E142/D142&gt;=100,"&gt;&gt;100",E142/D142*100),"-")</f>
        <v>43.48176020499119</v>
      </c>
    </row>
    <row r="143" spans="1:6" s="8" customFormat="1" x14ac:dyDescent="0.2">
      <c r="A143" s="145">
        <v>6711</v>
      </c>
      <c r="B143" s="146" t="s">
        <v>3582</v>
      </c>
      <c r="C143" s="345">
        <v>132</v>
      </c>
      <c r="D143" s="149">
        <v>2103505</v>
      </c>
      <c r="E143" s="149">
        <v>914641</v>
      </c>
      <c r="F143" s="148">
        <f t="shared" si="2"/>
        <v>43.48176020499119</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6045755</v>
      </c>
      <c r="E159" s="147">
        <f>E160+E171+E204+E223+E232+E257+E268</f>
        <v>6542574</v>
      </c>
      <c r="F159" s="150">
        <f t="shared" si="2"/>
        <v>108.21765023557852</v>
      </c>
    </row>
    <row r="160" spans="1:6" s="8" customFormat="1" x14ac:dyDescent="0.2">
      <c r="A160" s="145">
        <v>31</v>
      </c>
      <c r="B160" s="146" t="s">
        <v>431</v>
      </c>
      <c r="C160" s="345">
        <v>149</v>
      </c>
      <c r="D160" s="147">
        <f>D161+D166+D167</f>
        <v>4723202</v>
      </c>
      <c r="E160" s="147">
        <f>E161+E166+E167</f>
        <v>5198141</v>
      </c>
      <c r="F160" s="150">
        <f t="shared" si="2"/>
        <v>110.05544543722669</v>
      </c>
    </row>
    <row r="161" spans="1:6" s="8" customFormat="1" x14ac:dyDescent="0.2">
      <c r="A161" s="145">
        <v>311</v>
      </c>
      <c r="B161" s="146" t="s">
        <v>432</v>
      </c>
      <c r="C161" s="345">
        <v>150</v>
      </c>
      <c r="D161" s="147">
        <f>SUM(D162:D165)</f>
        <v>3930637</v>
      </c>
      <c r="E161" s="147">
        <f>SUM(E162:E165)</f>
        <v>4281305</v>
      </c>
      <c r="F161" s="150">
        <f t="shared" si="2"/>
        <v>108.92140383352623</v>
      </c>
    </row>
    <row r="162" spans="1:6" s="8" customFormat="1" x14ac:dyDescent="0.2">
      <c r="A162" s="145">
        <v>3111</v>
      </c>
      <c r="B162" s="146" t="s">
        <v>385</v>
      </c>
      <c r="C162" s="345">
        <v>151</v>
      </c>
      <c r="D162" s="149">
        <v>3930637</v>
      </c>
      <c r="E162" s="149">
        <v>4281305</v>
      </c>
      <c r="F162" s="148">
        <f t="shared" si="2"/>
        <v>108.92140383352623</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116866</v>
      </c>
      <c r="E166" s="149">
        <v>176962</v>
      </c>
      <c r="F166" s="148">
        <f t="shared" si="2"/>
        <v>151.42299727893484</v>
      </c>
    </row>
    <row r="167" spans="1:6" s="8" customFormat="1" x14ac:dyDescent="0.2">
      <c r="A167" s="145">
        <v>313</v>
      </c>
      <c r="B167" s="146" t="s">
        <v>2853</v>
      </c>
      <c r="C167" s="345">
        <v>156</v>
      </c>
      <c r="D167" s="147">
        <f>SUM(D168:D170)</f>
        <v>675699</v>
      </c>
      <c r="E167" s="147">
        <f>SUM(E168:E170)</f>
        <v>739874</v>
      </c>
      <c r="F167" s="150">
        <f t="shared" si="2"/>
        <v>109.49757214380959</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608915</v>
      </c>
      <c r="E169" s="149">
        <v>666747</v>
      </c>
      <c r="F169" s="148">
        <f t="shared" si="2"/>
        <v>109.49754891897885</v>
      </c>
    </row>
    <row r="170" spans="1:6" s="8" customFormat="1" x14ac:dyDescent="0.2">
      <c r="A170" s="145">
        <v>3133</v>
      </c>
      <c r="B170" s="146" t="s">
        <v>264</v>
      </c>
      <c r="C170" s="345">
        <v>159</v>
      </c>
      <c r="D170" s="149">
        <v>66784</v>
      </c>
      <c r="E170" s="149">
        <v>73127</v>
      </c>
      <c r="F170" s="148">
        <f t="shared" si="2"/>
        <v>109.49778390033541</v>
      </c>
    </row>
    <row r="171" spans="1:6" s="8" customFormat="1" x14ac:dyDescent="0.2">
      <c r="A171" s="145">
        <v>32</v>
      </c>
      <c r="B171" s="146" t="s">
        <v>433</v>
      </c>
      <c r="C171" s="345">
        <v>160</v>
      </c>
      <c r="D171" s="147">
        <f>D172+D177+D185+D195+D196</f>
        <v>1322553</v>
      </c>
      <c r="E171" s="147">
        <f>E172+E177+E185+E195+E196</f>
        <v>1344373</v>
      </c>
      <c r="F171" s="150">
        <f t="shared" si="2"/>
        <v>101.64983936371547</v>
      </c>
    </row>
    <row r="172" spans="1:6" s="8" customFormat="1" x14ac:dyDescent="0.2">
      <c r="A172" s="145">
        <v>321</v>
      </c>
      <c r="B172" s="146" t="s">
        <v>3359</v>
      </c>
      <c r="C172" s="345">
        <v>161</v>
      </c>
      <c r="D172" s="147">
        <f>SUM(D173:D176)</f>
        <v>151911</v>
      </c>
      <c r="E172" s="147">
        <f>SUM(E173:E176)</f>
        <v>200072</v>
      </c>
      <c r="F172" s="150">
        <f t="shared" si="2"/>
        <v>131.70343161456378</v>
      </c>
    </row>
    <row r="173" spans="1:6" s="8" customFormat="1" x14ac:dyDescent="0.2">
      <c r="A173" s="145">
        <v>3211</v>
      </c>
      <c r="B173" s="146" t="s">
        <v>3243</v>
      </c>
      <c r="C173" s="345">
        <v>162</v>
      </c>
      <c r="D173" s="149">
        <v>34113</v>
      </c>
      <c r="E173" s="149">
        <v>30752</v>
      </c>
      <c r="F173" s="148">
        <f t="shared" si="2"/>
        <v>90.147451118341976</v>
      </c>
    </row>
    <row r="174" spans="1:6" s="8" customFormat="1" x14ac:dyDescent="0.2">
      <c r="A174" s="145">
        <v>3212</v>
      </c>
      <c r="B174" s="146" t="s">
        <v>108</v>
      </c>
      <c r="C174" s="345">
        <v>163</v>
      </c>
      <c r="D174" s="149">
        <v>117798</v>
      </c>
      <c r="E174" s="149">
        <v>169320</v>
      </c>
      <c r="F174" s="148">
        <f t="shared" si="2"/>
        <v>143.73758467885702</v>
      </c>
    </row>
    <row r="175" spans="1:6" s="8" customFormat="1" x14ac:dyDescent="0.2">
      <c r="A175" s="145">
        <v>3213</v>
      </c>
      <c r="B175" s="146" t="s">
        <v>2999</v>
      </c>
      <c r="C175" s="345">
        <v>164</v>
      </c>
      <c r="D175" s="149"/>
      <c r="E175" s="149"/>
      <c r="F175" s="148" t="str">
        <f t="shared" si="2"/>
        <v>-</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348643</v>
      </c>
      <c r="E177" s="147">
        <f>SUM(E178:E184)</f>
        <v>370895</v>
      </c>
      <c r="F177" s="150">
        <f t="shared" si="2"/>
        <v>106.38245999489449</v>
      </c>
    </row>
    <row r="178" spans="1:6" s="8" customFormat="1" x14ac:dyDescent="0.2">
      <c r="A178" s="145">
        <v>3221</v>
      </c>
      <c r="B178" s="146" t="s">
        <v>3000</v>
      </c>
      <c r="C178" s="345">
        <v>167</v>
      </c>
      <c r="D178" s="149">
        <v>30288</v>
      </c>
      <c r="E178" s="149">
        <v>33260</v>
      </c>
      <c r="F178" s="148">
        <f t="shared" si="2"/>
        <v>109.81246698362388</v>
      </c>
    </row>
    <row r="179" spans="1:6" s="8" customFormat="1" x14ac:dyDescent="0.2">
      <c r="A179" s="145">
        <v>3222</v>
      </c>
      <c r="B179" s="146" t="s">
        <v>3001</v>
      </c>
      <c r="C179" s="345">
        <v>168</v>
      </c>
      <c r="D179" s="149">
        <v>167870</v>
      </c>
      <c r="E179" s="149">
        <v>182400</v>
      </c>
      <c r="F179" s="148">
        <f t="shared" si="2"/>
        <v>108.65550723774349</v>
      </c>
    </row>
    <row r="180" spans="1:6" s="8" customFormat="1" x14ac:dyDescent="0.2">
      <c r="A180" s="145">
        <v>3223</v>
      </c>
      <c r="B180" s="146" t="s">
        <v>3002</v>
      </c>
      <c r="C180" s="345">
        <v>169</v>
      </c>
      <c r="D180" s="149">
        <v>129368</v>
      </c>
      <c r="E180" s="149">
        <v>132524</v>
      </c>
      <c r="F180" s="148">
        <f t="shared" si="2"/>
        <v>102.43955228495454</v>
      </c>
    </row>
    <row r="181" spans="1:6" s="8" customFormat="1" x14ac:dyDescent="0.2">
      <c r="A181" s="145">
        <v>3224</v>
      </c>
      <c r="B181" s="146" t="s">
        <v>2236</v>
      </c>
      <c r="C181" s="345">
        <v>170</v>
      </c>
      <c r="D181" s="149">
        <v>14836</v>
      </c>
      <c r="E181" s="149">
        <v>14711</v>
      </c>
      <c r="F181" s="148">
        <f t="shared" si="2"/>
        <v>99.157454839579401</v>
      </c>
    </row>
    <row r="182" spans="1:6" s="8" customFormat="1" x14ac:dyDescent="0.2">
      <c r="A182" s="145">
        <v>3225</v>
      </c>
      <c r="B182" s="146" t="s">
        <v>504</v>
      </c>
      <c r="C182" s="345">
        <v>171</v>
      </c>
      <c r="D182" s="149">
        <v>6281</v>
      </c>
      <c r="E182" s="149">
        <v>8000</v>
      </c>
      <c r="F182" s="148">
        <f t="shared" si="2"/>
        <v>127.36825346282438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c r="F184" s="148" t="str">
        <f t="shared" si="2"/>
        <v>-</v>
      </c>
    </row>
    <row r="185" spans="1:6" s="8" customFormat="1" x14ac:dyDescent="0.2">
      <c r="A185" s="145">
        <v>323</v>
      </c>
      <c r="B185" s="146" t="s">
        <v>2312</v>
      </c>
      <c r="C185" s="345">
        <v>174</v>
      </c>
      <c r="D185" s="147">
        <f>SUM(D186:D194)</f>
        <v>715488</v>
      </c>
      <c r="E185" s="147">
        <f>SUM(E186:E194)</f>
        <v>691611</v>
      </c>
      <c r="F185" s="150">
        <f t="shared" si="2"/>
        <v>96.66283711257212</v>
      </c>
    </row>
    <row r="186" spans="1:6" s="8" customFormat="1" x14ac:dyDescent="0.2">
      <c r="A186" s="145">
        <v>3231</v>
      </c>
      <c r="B186" s="146" t="s">
        <v>855</v>
      </c>
      <c r="C186" s="345">
        <v>175</v>
      </c>
      <c r="D186" s="149">
        <v>23614</v>
      </c>
      <c r="E186" s="149">
        <v>23938</v>
      </c>
      <c r="F186" s="148">
        <f t="shared" si="2"/>
        <v>101.3720674176336</v>
      </c>
    </row>
    <row r="187" spans="1:6" s="8" customFormat="1" x14ac:dyDescent="0.2">
      <c r="A187" s="145">
        <v>3232</v>
      </c>
      <c r="B187" s="146" t="s">
        <v>3870</v>
      </c>
      <c r="C187" s="345">
        <v>176</v>
      </c>
      <c r="D187" s="149">
        <v>42043</v>
      </c>
      <c r="E187" s="149">
        <v>39999</v>
      </c>
      <c r="F187" s="148">
        <f t="shared" si="2"/>
        <v>95.138310777061577</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70299</v>
      </c>
      <c r="E189" s="149">
        <v>76860</v>
      </c>
      <c r="F189" s="148">
        <f t="shared" si="2"/>
        <v>109.3329919344514</v>
      </c>
    </row>
    <row r="190" spans="1:6" s="8" customFormat="1" x14ac:dyDescent="0.2">
      <c r="A190" s="145">
        <v>3235</v>
      </c>
      <c r="B190" s="146" t="s">
        <v>3873</v>
      </c>
      <c r="C190" s="345">
        <v>179</v>
      </c>
      <c r="D190" s="149">
        <v>502651</v>
      </c>
      <c r="E190" s="149">
        <v>503534</v>
      </c>
      <c r="F190" s="148">
        <f t="shared" si="2"/>
        <v>100.175668605056</v>
      </c>
    </row>
    <row r="191" spans="1:6" s="8" customFormat="1" x14ac:dyDescent="0.2">
      <c r="A191" s="145">
        <v>3236</v>
      </c>
      <c r="B191" s="146" t="s">
        <v>3874</v>
      </c>
      <c r="C191" s="345">
        <v>180</v>
      </c>
      <c r="D191" s="149">
        <v>5283</v>
      </c>
      <c r="E191" s="149">
        <v>7500</v>
      </c>
      <c r="F191" s="148">
        <f t="shared" si="2"/>
        <v>141.96479273140261</v>
      </c>
    </row>
    <row r="192" spans="1:6" s="8" customFormat="1" x14ac:dyDescent="0.2">
      <c r="A192" s="145">
        <v>3237</v>
      </c>
      <c r="B192" s="146" t="s">
        <v>3875</v>
      </c>
      <c r="C192" s="345">
        <v>181</v>
      </c>
      <c r="D192" s="149">
        <v>52073</v>
      </c>
      <c r="E192" s="149">
        <v>17315</v>
      </c>
      <c r="F192" s="148">
        <f t="shared" si="2"/>
        <v>33.251397077180108</v>
      </c>
    </row>
    <row r="193" spans="1:6" s="8" customFormat="1" x14ac:dyDescent="0.2">
      <c r="A193" s="145">
        <v>3238</v>
      </c>
      <c r="B193" s="146" t="s">
        <v>702</v>
      </c>
      <c r="C193" s="345">
        <v>182</v>
      </c>
      <c r="D193" s="149">
        <v>13101</v>
      </c>
      <c r="E193" s="149">
        <v>11410</v>
      </c>
      <c r="F193" s="148">
        <f t="shared" si="2"/>
        <v>87.092588352034198</v>
      </c>
    </row>
    <row r="194" spans="1:6" s="8" customFormat="1" x14ac:dyDescent="0.2">
      <c r="A194" s="145">
        <v>3239</v>
      </c>
      <c r="B194" s="146" t="s">
        <v>703</v>
      </c>
      <c r="C194" s="345">
        <v>183</v>
      </c>
      <c r="D194" s="149">
        <v>6424</v>
      </c>
      <c r="E194" s="149">
        <v>11055</v>
      </c>
      <c r="F194" s="148">
        <f t="shared" si="2"/>
        <v>172.08904109589039</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106511</v>
      </c>
      <c r="E196" s="147">
        <f>SUM(E197:E203)</f>
        <v>81795</v>
      </c>
      <c r="F196" s="150">
        <f t="shared" si="2"/>
        <v>76.794885035348457</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4060</v>
      </c>
      <c r="E198" s="149">
        <v>5825</v>
      </c>
      <c r="F198" s="148">
        <f t="shared" si="2"/>
        <v>143.47290640394087</v>
      </c>
    </row>
    <row r="199" spans="1:6" s="8" customFormat="1" x14ac:dyDescent="0.2">
      <c r="A199" s="145">
        <v>3293</v>
      </c>
      <c r="B199" s="146" t="s">
        <v>1967</v>
      </c>
      <c r="C199" s="345">
        <v>188</v>
      </c>
      <c r="D199" s="149"/>
      <c r="E199" s="149">
        <v>1800</v>
      </c>
      <c r="F199" s="148" t="str">
        <f t="shared" si="2"/>
        <v>-</v>
      </c>
    </row>
    <row r="200" spans="1:6" s="8" customFormat="1" x14ac:dyDescent="0.2">
      <c r="A200" s="145">
        <v>3294</v>
      </c>
      <c r="B200" s="146" t="s">
        <v>2313</v>
      </c>
      <c r="C200" s="345">
        <v>189</v>
      </c>
      <c r="D200" s="149">
        <v>700</v>
      </c>
      <c r="E200" s="149">
        <v>700</v>
      </c>
      <c r="F200" s="148">
        <f t="shared" si="2"/>
        <v>100</v>
      </c>
    </row>
    <row r="201" spans="1:6" s="8" customFormat="1" x14ac:dyDescent="0.2">
      <c r="A201" s="145">
        <v>3295</v>
      </c>
      <c r="B201" s="146" t="s">
        <v>3585</v>
      </c>
      <c r="C201" s="345">
        <v>190</v>
      </c>
      <c r="D201" s="149">
        <v>11747</v>
      </c>
      <c r="E201" s="149">
        <v>22871</v>
      </c>
      <c r="F201" s="148">
        <f t="shared" si="2"/>
        <v>194.69651825998127</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90004</v>
      </c>
      <c r="E203" s="149">
        <v>50599</v>
      </c>
      <c r="F203" s="148">
        <f t="shared" si="2"/>
        <v>56.218612506110844</v>
      </c>
    </row>
    <row r="204" spans="1:6" s="8" customFormat="1" x14ac:dyDescent="0.2">
      <c r="A204" s="145">
        <v>34</v>
      </c>
      <c r="B204" s="151" t="s">
        <v>435</v>
      </c>
      <c r="C204" s="345">
        <v>193</v>
      </c>
      <c r="D204" s="147">
        <f>D205+D210+D218</f>
        <v>0</v>
      </c>
      <c r="E204" s="147">
        <f>E205+E210+E218</f>
        <v>60</v>
      </c>
      <c r="F204" s="150" t="str">
        <f t="shared" si="2"/>
        <v>-</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0</v>
      </c>
      <c r="E218" s="147">
        <f>SUM(E219:E222)</f>
        <v>60</v>
      </c>
      <c r="F218" s="150" t="str">
        <f t="shared" si="3"/>
        <v>-</v>
      </c>
    </row>
    <row r="219" spans="1:6" s="8" customFormat="1" x14ac:dyDescent="0.2">
      <c r="A219" s="145">
        <v>3431</v>
      </c>
      <c r="B219" s="151" t="s">
        <v>3587</v>
      </c>
      <c r="C219" s="345">
        <v>208</v>
      </c>
      <c r="D219" s="149"/>
      <c r="E219" s="149">
        <v>60</v>
      </c>
      <c r="F219" s="148" t="str">
        <f t="shared" si="3"/>
        <v>-</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6045755</v>
      </c>
      <c r="E292" s="147">
        <f>E159-E290+E291</f>
        <v>6542574</v>
      </c>
      <c r="F292" s="150">
        <f t="shared" si="4"/>
        <v>108.21765023557852</v>
      </c>
    </row>
    <row r="293" spans="1:6" s="8" customFormat="1" x14ac:dyDescent="0.2">
      <c r="A293" s="145" t="s">
        <v>1215</v>
      </c>
      <c r="B293" s="146" t="s">
        <v>3441</v>
      </c>
      <c r="C293" s="345">
        <v>282</v>
      </c>
      <c r="D293" s="147">
        <f>IF(D12&gt;=D292,D12-D292,0)</f>
        <v>1268657</v>
      </c>
      <c r="E293" s="147">
        <f>IF(E12&gt;=E292,E12-E292,0)</f>
        <v>70675</v>
      </c>
      <c r="F293" s="150">
        <f t="shared" si="4"/>
        <v>5.570851695927268</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1257502</v>
      </c>
      <c r="E353" s="147">
        <f>E354+E366+E399+E403+E405</f>
        <v>71751</v>
      </c>
      <c r="F353" s="150">
        <f t="shared" si="5"/>
        <v>5.7058358555294539</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71192</v>
      </c>
      <c r="E366" s="147">
        <f>E367+E372+E381+E386+E391+E394</f>
        <v>71751</v>
      </c>
      <c r="F366" s="150">
        <f t="shared" si="6"/>
        <v>100.78520058433531</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25695</v>
      </c>
      <c r="E372" s="147">
        <f>SUM(E373:E380)</f>
        <v>66850</v>
      </c>
      <c r="F372" s="150">
        <f t="shared" si="6"/>
        <v>260.16734773302198</v>
      </c>
    </row>
    <row r="373" spans="1:6" s="8" customFormat="1" x14ac:dyDescent="0.2">
      <c r="A373" s="145">
        <v>4221</v>
      </c>
      <c r="B373" s="146" t="s">
        <v>3941</v>
      </c>
      <c r="C373" s="345">
        <v>361</v>
      </c>
      <c r="D373" s="149">
        <v>20601</v>
      </c>
      <c r="E373" s="149">
        <v>66850</v>
      </c>
      <c r="F373" s="148">
        <f t="shared" si="6"/>
        <v>324.49881073734286</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1895</v>
      </c>
      <c r="E375" s="149"/>
      <c r="F375" s="148">
        <f t="shared" si="6"/>
        <v>0</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3199</v>
      </c>
      <c r="E379" s="149"/>
      <c r="F379" s="148">
        <f t="shared" si="6"/>
        <v>0</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4497</v>
      </c>
      <c r="E386" s="147">
        <f>SUM(E387:E390)</f>
        <v>4901</v>
      </c>
      <c r="F386" s="150">
        <f t="shared" si="6"/>
        <v>108.98376695574828</v>
      </c>
    </row>
    <row r="387" spans="1:6" s="8" customFormat="1" x14ac:dyDescent="0.2">
      <c r="A387" s="145">
        <v>4241</v>
      </c>
      <c r="B387" s="146" t="s">
        <v>2886</v>
      </c>
      <c r="C387" s="345">
        <v>375</v>
      </c>
      <c r="D387" s="149">
        <v>4497</v>
      </c>
      <c r="E387" s="149">
        <v>4901</v>
      </c>
      <c r="F387" s="148">
        <f t="shared" si="6"/>
        <v>108.98376695574828</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41000</v>
      </c>
      <c r="E394" s="147">
        <f>SUM(E395:E398)</f>
        <v>0</v>
      </c>
      <c r="F394" s="150">
        <f t="shared" si="6"/>
        <v>0</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v>41000</v>
      </c>
      <c r="E398" s="149"/>
      <c r="F398" s="148">
        <f t="shared" si="6"/>
        <v>0</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1186310</v>
      </c>
      <c r="E405" s="147">
        <f>SUM(E406:E409)</f>
        <v>0</v>
      </c>
      <c r="F405" s="150">
        <f t="shared" si="6"/>
        <v>0</v>
      </c>
    </row>
    <row r="406" spans="1:6" s="8" customFormat="1" x14ac:dyDescent="0.2">
      <c r="A406" s="145">
        <v>451</v>
      </c>
      <c r="B406" s="146" t="s">
        <v>2199</v>
      </c>
      <c r="C406" s="345">
        <v>394</v>
      </c>
      <c r="D406" s="149">
        <v>1186310</v>
      </c>
      <c r="E406" s="149"/>
      <c r="F406" s="148">
        <f t="shared" si="6"/>
        <v>0</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1257502</v>
      </c>
      <c r="E411" s="147">
        <f>IF(E353&gt;=E301, E353-E301, 0)</f>
        <v>71751</v>
      </c>
      <c r="F411" s="150">
        <f t="shared" si="6"/>
        <v>5.7058358555294539</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7314412</v>
      </c>
      <c r="E415" s="147">
        <f>E12+E301</f>
        <v>6613249</v>
      </c>
      <c r="F415" s="150">
        <f t="shared" si="6"/>
        <v>90.413952618474326</v>
      </c>
    </row>
    <row r="416" spans="1:6" s="8" customFormat="1" x14ac:dyDescent="0.2">
      <c r="A416" s="145" t="s">
        <v>1215</v>
      </c>
      <c r="B416" s="146" t="s">
        <v>1993</v>
      </c>
      <c r="C416" s="345">
        <v>404</v>
      </c>
      <c r="D416" s="147">
        <f>D292+D353</f>
        <v>7303257</v>
      </c>
      <c r="E416" s="147">
        <f>E292+E353</f>
        <v>6614325</v>
      </c>
      <c r="F416" s="150">
        <f t="shared" si="6"/>
        <v>90.56678410741948</v>
      </c>
    </row>
    <row r="417" spans="1:6" s="8" customFormat="1" x14ac:dyDescent="0.2">
      <c r="A417" s="145" t="s">
        <v>1215</v>
      </c>
      <c r="B417" s="146" t="s">
        <v>1994</v>
      </c>
      <c r="C417" s="345">
        <v>405</v>
      </c>
      <c r="D417" s="147">
        <f>IF(D415&gt;=D416,D415-D416,0)</f>
        <v>11155</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1076</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v>11155</v>
      </c>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7314412</v>
      </c>
      <c r="E642" s="147">
        <f>E415+E423</f>
        <v>6613249</v>
      </c>
      <c r="F642" s="148">
        <f t="shared" si="10"/>
        <v>90.413952618474326</v>
      </c>
    </row>
    <row r="643" spans="1:6" s="8" customFormat="1" x14ac:dyDescent="0.2">
      <c r="A643" s="145" t="s">
        <v>1215</v>
      </c>
      <c r="B643" s="146" t="s">
        <v>1246</v>
      </c>
      <c r="C643" s="345">
        <v>630</v>
      </c>
      <c r="D643" s="147">
        <f>D416+D531</f>
        <v>7303257</v>
      </c>
      <c r="E643" s="147">
        <f>E416+E531</f>
        <v>6614325</v>
      </c>
      <c r="F643" s="148">
        <f t="shared" si="10"/>
        <v>90.56678410741948</v>
      </c>
    </row>
    <row r="644" spans="1:6" s="8" customFormat="1" x14ac:dyDescent="0.2">
      <c r="A644" s="145" t="s">
        <v>1215</v>
      </c>
      <c r="B644" s="146" t="s">
        <v>1247</v>
      </c>
      <c r="C644" s="345">
        <v>631</v>
      </c>
      <c r="D644" s="147">
        <f>IF(D642&gt;=D643,D642-D643,0)</f>
        <v>11155</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1076</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11155</v>
      </c>
      <c r="F646" s="148" t="str">
        <f t="shared" si="10"/>
        <v>-</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11155</v>
      </c>
      <c r="E648" s="147">
        <f>IF(E644+E646-E645-E647&gt;=0,E644+E646-E645-E647,0)</f>
        <v>10079</v>
      </c>
      <c r="F648" s="148">
        <f t="shared" si="10"/>
        <v>90.354101299865533</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430179</v>
      </c>
      <c r="E650" s="158">
        <v>433107</v>
      </c>
      <c r="F650" s="159">
        <f t="shared" si="10"/>
        <v>100.68064689350247</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c r="E652" s="149"/>
      <c r="F652" s="148" t="str">
        <f t="shared" ref="F652:F677" si="11">IF(D652&lt;&gt;0,IF(E652/D652&gt;=100,"&gt;&gt;100",E652/D652*100),"-")</f>
        <v>-</v>
      </c>
    </row>
    <row r="653" spans="1:6" s="8" customFormat="1" x14ac:dyDescent="0.2">
      <c r="A653" s="145" t="s">
        <v>1208</v>
      </c>
      <c r="B653" s="146" t="s">
        <v>2750</v>
      </c>
      <c r="C653" s="345">
        <v>639</v>
      </c>
      <c r="D653" s="149"/>
      <c r="E653" s="149"/>
      <c r="F653" s="148" t="str">
        <f t="shared" si="11"/>
        <v>-</v>
      </c>
    </row>
    <row r="654" spans="1:6" s="8" customFormat="1" x14ac:dyDescent="0.2">
      <c r="A654" s="145" t="s">
        <v>1209</v>
      </c>
      <c r="B654" s="146" t="s">
        <v>3586</v>
      </c>
      <c r="C654" s="345">
        <v>640</v>
      </c>
      <c r="D654" s="149"/>
      <c r="E654" s="149"/>
      <c r="F654" s="148" t="str">
        <f t="shared" si="11"/>
        <v>-</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46</v>
      </c>
      <c r="E657" s="149">
        <v>52</v>
      </c>
      <c r="F657" s="148">
        <f t="shared" si="11"/>
        <v>113.04347826086956</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46</v>
      </c>
      <c r="E659" s="149">
        <v>52</v>
      </c>
      <c r="F659" s="148">
        <f t="shared" si="11"/>
        <v>113.04347826086956</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4861482</v>
      </c>
      <c r="E678" s="149">
        <v>5323522</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0</v>
      </c>
      <c r="E682" s="149">
        <v>0</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v>0</v>
      </c>
      <c r="E684" s="149">
        <v>0</v>
      </c>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185367</v>
      </c>
      <c r="E698" s="149">
        <v>177146</v>
      </c>
      <c r="F698" s="148">
        <f t="shared" si="12"/>
        <v>95.565014268990694</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c r="E702" s="149">
        <v>10433</v>
      </c>
      <c r="F702" s="148" t="str">
        <f>IF(D702&lt;&gt;0,IF(E702/D702&gt;=100,"&gt;&gt;100",E702/D702*100),"-")</f>
        <v>-</v>
      </c>
    </row>
    <row r="703" spans="1:6" s="8" customFormat="1" x14ac:dyDescent="0.2">
      <c r="A703" s="145">
        <v>32121</v>
      </c>
      <c r="B703" s="146" t="s">
        <v>3797</v>
      </c>
      <c r="C703" s="345">
        <v>689</v>
      </c>
      <c r="D703" s="149">
        <v>117798</v>
      </c>
      <c r="E703" s="149">
        <v>169320</v>
      </c>
      <c r="F703" s="148">
        <f>IF(D703&lt;&gt;0,IF(E703/D703&gt;=100,"&gt;&gt;100",E703/D703*100),"-")</f>
        <v>143.73758467885702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5283</v>
      </c>
      <c r="E705" s="149">
        <v>7500</v>
      </c>
      <c r="F705" s="148">
        <f>IF(D705&lt;&gt;0,IF(E705/D705&gt;=100,"&gt;&gt;100",E705/D705*100),"-")</f>
        <v>141.96479273140261</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52073</v>
      </c>
      <c r="E707" s="149">
        <v>6172</v>
      </c>
      <c r="F707" s="148">
        <f>IF(D707&lt;&gt;0,IF(E707/D707&gt;=100,"&gt;&gt;100",E707/D707*100),"-")</f>
        <v>11.852591554164347</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4060</v>
      </c>
      <c r="E711" s="149">
        <v>5825</v>
      </c>
      <c r="F711" s="148">
        <f t="shared" si="13"/>
        <v>143.47290640394087</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JASNA MAGAŠ</v>
      </c>
      <c r="D995" s="293"/>
      <c r="E995" s="293"/>
    </row>
    <row r="996" spans="1:5" ht="15" customHeight="1" x14ac:dyDescent="0.2">
      <c r="A996" s="291" t="str">
        <f>IF(RefStr!H27="","Telefon za kontakt: _________________","Telefon za kontakt: " &amp; RefStr!H27)</f>
        <v>Telefon za kontakt: 023600242</v>
      </c>
      <c r="C996" s="292"/>
    </row>
    <row r="997" spans="1:5" ht="15" customHeight="1" x14ac:dyDescent="0.2">
      <c r="A997" s="291" t="str">
        <f>IF(RefStr!H33="","Odgovorna osoba: _____________________________","Odgovorna osoba: " &amp; RefStr!H33)</f>
        <v>Odgovorna osoba: ŽELJKA ZUBOVIĆ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1" activePane="bottomLeft" state="frozen"/>
      <selection pane="bottomLeft" activeCell="E35" sqref="E3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10774</v>
      </c>
      <c r="C4" s="429"/>
      <c r="D4" s="429"/>
      <c r="E4" s="430">
        <f>SUM(Skriveni!G977:G1286)</f>
        <v>49569233.852000006</v>
      </c>
      <c r="F4" s="431"/>
    </row>
    <row r="5" spans="1:6" ht="15" customHeight="1" x14ac:dyDescent="0.2">
      <c r="B5" s="428" t="str">
        <f>"Naziv: "&amp;IF(RefStr!B10&lt;&gt;"",RefStr!B10,"_______________________________________")</f>
        <v>Naziv: OŠ JURJA DALMATINCA PAG</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15047824</v>
      </c>
      <c r="E12" s="96">
        <f>E13+E74</f>
        <v>14857734</v>
      </c>
      <c r="F12" s="123">
        <f t="shared" ref="F12:F75" si="0">IF(D12&gt;0,IF(E12/D12&gt;=100,"&gt;&gt;100",E12/D12*100),"-")</f>
        <v>98.736760876522737</v>
      </c>
    </row>
    <row r="13" spans="1:6" s="3" customFormat="1" x14ac:dyDescent="0.2">
      <c r="A13" s="132">
        <v>0</v>
      </c>
      <c r="B13" s="314" t="s">
        <v>521</v>
      </c>
      <c r="C13" s="303">
        <v>2</v>
      </c>
      <c r="D13" s="97">
        <f>D14+D18+D57+D58+D62+D69</f>
        <v>14610019</v>
      </c>
      <c r="E13" s="97">
        <f>E14+E18+E57+E58+E62+E69</f>
        <v>14413135</v>
      </c>
      <c r="F13" s="124">
        <f t="shared" si="0"/>
        <v>98.652404216585893</v>
      </c>
    </row>
    <row r="14" spans="1:6" s="3" customFormat="1" x14ac:dyDescent="0.2">
      <c r="A14" s="132" t="s">
        <v>1564</v>
      </c>
      <c r="B14" s="314" t="s">
        <v>3259</v>
      </c>
      <c r="C14" s="303">
        <v>3</v>
      </c>
      <c r="D14" s="97">
        <f>D15+D16-D17</f>
        <v>2744732</v>
      </c>
      <c r="E14" s="97">
        <f>E15+E16-E17</f>
        <v>2744732</v>
      </c>
      <c r="F14" s="124">
        <f t="shared" si="0"/>
        <v>100</v>
      </c>
    </row>
    <row r="15" spans="1:6" s="3" customFormat="1" x14ac:dyDescent="0.2">
      <c r="A15" s="132" t="s">
        <v>3260</v>
      </c>
      <c r="B15" s="314" t="s">
        <v>3261</v>
      </c>
      <c r="C15" s="303">
        <v>4</v>
      </c>
      <c r="D15" s="94">
        <v>2744732</v>
      </c>
      <c r="E15" s="94">
        <v>2744732</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11845260</v>
      </c>
      <c r="E18" s="97">
        <f>E19+E25+E35+E41+E47+E51</f>
        <v>11648376</v>
      </c>
      <c r="F18" s="124">
        <f t="shared" si="0"/>
        <v>98.337866792286533</v>
      </c>
    </row>
    <row r="19" spans="1:6" s="3" customFormat="1" x14ac:dyDescent="0.2">
      <c r="A19" s="315" t="s">
        <v>362</v>
      </c>
      <c r="B19" s="314" t="s">
        <v>3928</v>
      </c>
      <c r="C19" s="303">
        <v>8</v>
      </c>
      <c r="D19" s="97">
        <f>SUM(D20:D23)-D24</f>
        <v>11197856</v>
      </c>
      <c r="E19" s="97">
        <f>SUM(E20:E23)-E24</f>
        <v>11117031</v>
      </c>
      <c r="F19" s="124">
        <f t="shared" si="0"/>
        <v>99.278210043065386</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19072680</v>
      </c>
      <c r="E21" s="94">
        <v>19427417</v>
      </c>
      <c r="F21" s="125">
        <f t="shared" si="0"/>
        <v>101.85992215042667</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7874824</v>
      </c>
      <c r="E24" s="94">
        <v>8310386</v>
      </c>
      <c r="F24" s="125">
        <f t="shared" si="0"/>
        <v>105.53106964676292</v>
      </c>
    </row>
    <row r="25" spans="1:6" s="3" customFormat="1" x14ac:dyDescent="0.2">
      <c r="A25" s="315" t="s">
        <v>1156</v>
      </c>
      <c r="B25" s="314" t="s">
        <v>1261</v>
      </c>
      <c r="C25" s="303">
        <v>14</v>
      </c>
      <c r="D25" s="97">
        <f>SUM(D26:D33)-D34</f>
        <v>394152</v>
      </c>
      <c r="E25" s="97">
        <f>SUM(E26:E33)-E34</f>
        <v>278277</v>
      </c>
      <c r="F25" s="124">
        <f t="shared" si="0"/>
        <v>70.601443098094137</v>
      </c>
    </row>
    <row r="26" spans="1:6" s="3" customFormat="1" x14ac:dyDescent="0.2">
      <c r="A26" s="132" t="s">
        <v>1157</v>
      </c>
      <c r="B26" s="314" t="s">
        <v>3941</v>
      </c>
      <c r="C26" s="303">
        <v>15</v>
      </c>
      <c r="D26" s="94">
        <v>388299</v>
      </c>
      <c r="E26" s="94">
        <v>166480</v>
      </c>
      <c r="F26" s="125">
        <f t="shared" si="0"/>
        <v>42.874176858554875</v>
      </c>
    </row>
    <row r="27" spans="1:6" s="3" customFormat="1" x14ac:dyDescent="0.2">
      <c r="A27" s="132" t="s">
        <v>1158</v>
      </c>
      <c r="B27" s="314" t="s">
        <v>3965</v>
      </c>
      <c r="C27" s="303">
        <v>16</v>
      </c>
      <c r="D27" s="94">
        <v>205954</v>
      </c>
      <c r="E27" s="94">
        <v>205954</v>
      </c>
      <c r="F27" s="125">
        <f t="shared" si="0"/>
        <v>100</v>
      </c>
    </row>
    <row r="28" spans="1:6" s="3" customFormat="1" x14ac:dyDescent="0.2">
      <c r="A28" s="132" t="s">
        <v>1159</v>
      </c>
      <c r="B28" s="314" t="s">
        <v>3943</v>
      </c>
      <c r="C28" s="303">
        <v>17</v>
      </c>
      <c r="D28" s="94">
        <v>199239</v>
      </c>
      <c r="E28" s="94">
        <v>199239</v>
      </c>
      <c r="F28" s="125">
        <f t="shared" si="0"/>
        <v>100</v>
      </c>
    </row>
    <row r="29" spans="1:6" s="3" customFormat="1" x14ac:dyDescent="0.2">
      <c r="A29" s="132" t="s">
        <v>1160</v>
      </c>
      <c r="B29" s="314" t="s">
        <v>3944</v>
      </c>
      <c r="C29" s="303">
        <v>18</v>
      </c>
      <c r="D29" s="94">
        <v>23905</v>
      </c>
      <c r="E29" s="94">
        <v>1860</v>
      </c>
      <c r="F29" s="125">
        <f t="shared" si="0"/>
        <v>7.7807989960259363</v>
      </c>
    </row>
    <row r="30" spans="1:6" s="3" customFormat="1" x14ac:dyDescent="0.2">
      <c r="A30" s="132" t="s">
        <v>2449</v>
      </c>
      <c r="B30" s="314" t="s">
        <v>2450</v>
      </c>
      <c r="C30" s="303">
        <v>19</v>
      </c>
      <c r="D30" s="94">
        <v>20377</v>
      </c>
      <c r="E30" s="94">
        <v>20377</v>
      </c>
      <c r="F30" s="125">
        <f t="shared" si="0"/>
        <v>100</v>
      </c>
    </row>
    <row r="31" spans="1:6" s="3" customFormat="1" x14ac:dyDescent="0.2">
      <c r="A31" s="272" t="s">
        <v>2451</v>
      </c>
      <c r="B31" s="314" t="s">
        <v>3946</v>
      </c>
      <c r="C31" s="303">
        <v>20</v>
      </c>
      <c r="D31" s="94">
        <v>217838</v>
      </c>
      <c r="E31" s="94">
        <v>217838</v>
      </c>
      <c r="F31" s="125">
        <f t="shared" si="0"/>
        <v>100</v>
      </c>
    </row>
    <row r="32" spans="1:6" s="3" customFormat="1" x14ac:dyDescent="0.2">
      <c r="A32" s="272" t="s">
        <v>2452</v>
      </c>
      <c r="B32" s="314" t="s">
        <v>3947</v>
      </c>
      <c r="C32" s="303">
        <v>21</v>
      </c>
      <c r="D32" s="94">
        <v>267229</v>
      </c>
      <c r="E32" s="94">
        <v>267229</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928689</v>
      </c>
      <c r="E34" s="94">
        <v>800700</v>
      </c>
      <c r="F34" s="125">
        <f t="shared" si="0"/>
        <v>86.218314204216924</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248409</v>
      </c>
      <c r="E41" s="97">
        <f>SUM(E42:E45)-E46</f>
        <v>253068</v>
      </c>
      <c r="F41" s="124">
        <f t="shared" si="0"/>
        <v>101.87553591053464</v>
      </c>
    </row>
    <row r="42" spans="1:6" s="3" customFormat="1" x14ac:dyDescent="0.2">
      <c r="A42" s="132" t="s">
        <v>2878</v>
      </c>
      <c r="B42" s="314" t="s">
        <v>2886</v>
      </c>
      <c r="C42" s="303">
        <v>31</v>
      </c>
      <c r="D42" s="94">
        <v>233519</v>
      </c>
      <c r="E42" s="94">
        <v>238178</v>
      </c>
      <c r="F42" s="125">
        <f t="shared" si="0"/>
        <v>101.99512673486954</v>
      </c>
    </row>
    <row r="43" spans="1:6" s="3" customFormat="1" x14ac:dyDescent="0.2">
      <c r="A43" s="132" t="s">
        <v>2879</v>
      </c>
      <c r="B43" s="314" t="s">
        <v>2884</v>
      </c>
      <c r="C43" s="303">
        <v>32</v>
      </c>
      <c r="D43" s="94">
        <v>14890</v>
      </c>
      <c r="E43" s="94">
        <v>14890</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4843</v>
      </c>
      <c r="E51" s="97">
        <f>SUM(E52:E55)-E56</f>
        <v>0</v>
      </c>
      <c r="F51" s="124">
        <f t="shared" si="0"/>
        <v>0</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4843</v>
      </c>
      <c r="E53" s="94">
        <v>0</v>
      </c>
      <c r="F53" s="125">
        <f t="shared" si="0"/>
        <v>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20027</v>
      </c>
      <c r="E58" s="97">
        <f>SUM(E59:E60)-E61</f>
        <v>20027</v>
      </c>
      <c r="F58" s="124">
        <f t="shared" si="0"/>
        <v>100</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20027</v>
      </c>
      <c r="E60" s="94">
        <v>20027</v>
      </c>
      <c r="F60" s="125">
        <f t="shared" si="0"/>
        <v>100</v>
      </c>
    </row>
    <row r="61" spans="1:6" s="3" customFormat="1" x14ac:dyDescent="0.2">
      <c r="A61" s="132" t="s">
        <v>456</v>
      </c>
      <c r="B61" s="314" t="s">
        <v>617</v>
      </c>
      <c r="C61" s="303">
        <v>50</v>
      </c>
      <c r="D61" s="94"/>
      <c r="E61" s="94"/>
      <c r="F61" s="125" t="str">
        <f t="shared" si="0"/>
        <v>-</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437805</v>
      </c>
      <c r="E74" s="97">
        <f>E75+E84+E92+E123+E139+E151+E168+E169</f>
        <v>444599</v>
      </c>
      <c r="F74" s="124">
        <f t="shared" si="0"/>
        <v>101.55183243681547</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5981</v>
      </c>
      <c r="E84" s="97">
        <f>+E85+SUM(E88:E91)</f>
        <v>3660</v>
      </c>
      <c r="F84" s="124">
        <f t="shared" si="1"/>
        <v>61.193780304296943</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5981</v>
      </c>
      <c r="E91" s="94">
        <v>3660</v>
      </c>
      <c r="F91" s="125">
        <f t="shared" si="1"/>
        <v>61.193780304296943</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1644</v>
      </c>
      <c r="E151" s="97">
        <f>SUM(E152:E154)+SUM(E162:E166)-E167</f>
        <v>7832</v>
      </c>
      <c r="F151" s="124">
        <f t="shared" si="2"/>
        <v>476.39902676399026</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1644</v>
      </c>
      <c r="E163" s="94">
        <v>7832</v>
      </c>
      <c r="F163" s="125">
        <f t="shared" si="2"/>
        <v>476.39902676399026</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430180</v>
      </c>
      <c r="E169" s="97">
        <f>SUM(E170:E172)</f>
        <v>433107</v>
      </c>
      <c r="F169" s="124">
        <f t="shared" si="2"/>
        <v>100.68041285043469</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430180</v>
      </c>
      <c r="E172" s="94">
        <v>433107</v>
      </c>
      <c r="F172" s="125">
        <f t="shared" si="2"/>
        <v>100.68041285043469</v>
      </c>
    </row>
    <row r="173" spans="1:6" s="3" customFormat="1" x14ac:dyDescent="0.2">
      <c r="A173" s="272"/>
      <c r="B173" s="314" t="s">
        <v>1068</v>
      </c>
      <c r="C173" s="303">
        <v>162</v>
      </c>
      <c r="D173" s="97">
        <f>D174+D234</f>
        <v>15047824</v>
      </c>
      <c r="E173" s="97">
        <f>E174+E234</f>
        <v>14857733</v>
      </c>
      <c r="F173" s="124">
        <f t="shared" si="2"/>
        <v>98.736754231043633</v>
      </c>
    </row>
    <row r="174" spans="1:6" s="3" customFormat="1" x14ac:dyDescent="0.2">
      <c r="A174" s="272" t="s">
        <v>3813</v>
      </c>
      <c r="B174" s="314" t="s">
        <v>1145</v>
      </c>
      <c r="C174" s="303">
        <v>163</v>
      </c>
      <c r="D174" s="97">
        <f>D175+D186+D187+D203+D231</f>
        <v>430180</v>
      </c>
      <c r="E174" s="97">
        <f>E175+E186+E187+E203+E231</f>
        <v>433107</v>
      </c>
      <c r="F174" s="124">
        <f t="shared" si="2"/>
        <v>100.68041285043469</v>
      </c>
    </row>
    <row r="175" spans="1:6" s="3" customFormat="1" x14ac:dyDescent="0.2">
      <c r="A175" s="272" t="s">
        <v>1181</v>
      </c>
      <c r="B175" s="314" t="s">
        <v>1547</v>
      </c>
      <c r="C175" s="303">
        <v>164</v>
      </c>
      <c r="D175" s="97">
        <f>SUM(D176:D178)+SUM(D182:D185)</f>
        <v>430180</v>
      </c>
      <c r="E175" s="97">
        <f>SUM(E176:E178)+SUM(E182:E185)</f>
        <v>433107</v>
      </c>
      <c r="F175" s="124">
        <f t="shared" si="2"/>
        <v>100.68041285043469</v>
      </c>
    </row>
    <row r="176" spans="1:6" s="3" customFormat="1" x14ac:dyDescent="0.2">
      <c r="A176" s="272" t="s">
        <v>1182</v>
      </c>
      <c r="B176" s="314" t="s">
        <v>1183</v>
      </c>
      <c r="C176" s="303">
        <v>165</v>
      </c>
      <c r="D176" s="94">
        <v>417292</v>
      </c>
      <c r="E176" s="94">
        <v>416962</v>
      </c>
      <c r="F176" s="125">
        <f t="shared" si="2"/>
        <v>99.920918685237197</v>
      </c>
    </row>
    <row r="177" spans="1:6" s="3" customFormat="1" x14ac:dyDescent="0.2">
      <c r="A177" s="272" t="s">
        <v>1184</v>
      </c>
      <c r="B177" s="314" t="s">
        <v>1185</v>
      </c>
      <c r="C177" s="303">
        <v>166</v>
      </c>
      <c r="D177" s="94">
        <v>12888</v>
      </c>
      <c r="E177" s="94">
        <v>16145</v>
      </c>
      <c r="F177" s="125">
        <f t="shared" si="2"/>
        <v>125.2715704531347</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14617644</v>
      </c>
      <c r="E234" s="97">
        <f>+E235+E243-E247+E251+E252+E253</f>
        <v>14424626</v>
      </c>
      <c r="F234" s="124">
        <f t="shared" si="3"/>
        <v>98.679554653266962</v>
      </c>
    </row>
    <row r="235" spans="1:6" s="3" customFormat="1" x14ac:dyDescent="0.2">
      <c r="A235" s="132" t="s">
        <v>1279</v>
      </c>
      <c r="B235" s="314" t="s">
        <v>3395</v>
      </c>
      <c r="C235" s="303">
        <v>224</v>
      </c>
      <c r="D235" s="97">
        <f>D236-D239</f>
        <v>14606489</v>
      </c>
      <c r="E235" s="97">
        <f>E236-E239</f>
        <v>14414547</v>
      </c>
      <c r="F235" s="124">
        <f t="shared" si="3"/>
        <v>98.685912815872456</v>
      </c>
    </row>
    <row r="236" spans="1:6" s="3" customFormat="1" x14ac:dyDescent="0.2">
      <c r="A236" s="132" t="s">
        <v>1280</v>
      </c>
      <c r="B236" s="314" t="s">
        <v>3396</v>
      </c>
      <c r="C236" s="303">
        <v>225</v>
      </c>
      <c r="D236" s="97">
        <f>SUM(D237:D238)</f>
        <v>14606489</v>
      </c>
      <c r="E236" s="97">
        <f>SUM(E237:E238)</f>
        <v>14414547</v>
      </c>
      <c r="F236" s="124">
        <f t="shared" si="3"/>
        <v>98.685912815872456</v>
      </c>
    </row>
    <row r="237" spans="1:6" s="3" customFormat="1" x14ac:dyDescent="0.2">
      <c r="A237" s="132" t="s">
        <v>1281</v>
      </c>
      <c r="B237" s="314" t="s">
        <v>1282</v>
      </c>
      <c r="C237" s="303">
        <v>226</v>
      </c>
      <c r="D237" s="94">
        <v>14604757</v>
      </c>
      <c r="E237" s="94">
        <v>14414547</v>
      </c>
      <c r="F237" s="125">
        <f t="shared" si="3"/>
        <v>98.697616126033466</v>
      </c>
    </row>
    <row r="238" spans="1:6" s="3" customFormat="1" x14ac:dyDescent="0.2">
      <c r="A238" s="132" t="s">
        <v>1283</v>
      </c>
      <c r="B238" s="314" t="s">
        <v>1284</v>
      </c>
      <c r="C238" s="303">
        <v>227</v>
      </c>
      <c r="D238" s="94">
        <v>1732</v>
      </c>
      <c r="E238" s="94">
        <v>0</v>
      </c>
      <c r="F238" s="125">
        <f t="shared" si="3"/>
        <v>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11155</v>
      </c>
      <c r="E243" s="97">
        <f>SUM(E244:E246)</f>
        <v>10079</v>
      </c>
      <c r="F243" s="124">
        <f t="shared" si="3"/>
        <v>90.354101299865533</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v>11155</v>
      </c>
      <c r="E246" s="94">
        <v>10079</v>
      </c>
      <c r="F246" s="125">
        <f t="shared" si="3"/>
        <v>90.354101299865533</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1644</v>
      </c>
      <c r="E260" s="94">
        <v>7832</v>
      </c>
      <c r="F260" s="125">
        <f t="shared" si="4"/>
        <v>476.39902676399026</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430180</v>
      </c>
      <c r="E288" s="94">
        <v>433107</v>
      </c>
      <c r="F288" s="125">
        <f t="shared" si="4"/>
        <v>100.68041285043469</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JASNA MAGAŠ</v>
      </c>
      <c r="B325" s="291"/>
      <c r="D325" s="293"/>
      <c r="E325" s="293"/>
      <c r="F325" s="291"/>
      <c r="G325" s="307"/>
    </row>
    <row r="326" spans="1:7" s="292" customFormat="1" ht="15" customHeight="1" x14ac:dyDescent="0.2">
      <c r="A326" s="291" t="str">
        <f>IF(RefStr!H27="","Telefon za kontakt: _________________","Telefon za kontakt: " &amp; RefStr!H27)</f>
        <v>Telefon za kontakt: 023600242</v>
      </c>
      <c r="B326" s="291"/>
      <c r="F326" s="291"/>
      <c r="G326" s="307"/>
    </row>
    <row r="327" spans="1:7" s="292" customFormat="1" ht="15" customHeight="1" x14ac:dyDescent="0.2">
      <c r="A327" s="291" t="str">
        <f>IF(RefStr!H33="","Odgovorna osoba: _____________________________","Odgovorna osoba: " &amp; RefStr!H33)</f>
        <v>Odgovorna osoba: ŽELJKA ZUBOVIĆ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10774</v>
      </c>
      <c r="C4" s="429"/>
      <c r="D4" s="429"/>
      <c r="E4" s="430">
        <f>SUM(Skriveni!G1287:G1423)</f>
        <v>9670528.1970000006</v>
      </c>
      <c r="F4" s="431"/>
    </row>
    <row r="5" spans="1:6" ht="15" customHeight="1" x14ac:dyDescent="0.2">
      <c r="B5" s="428" t="str">
        <f>"Naziv: "&amp;IF(RefStr!B10&lt;&gt;"",RefStr!B10,"_______________________________________")</f>
        <v>Naziv: OŠ JURJA DALMATINCA PAG</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7303257</v>
      </c>
      <c r="E121" s="97">
        <f>E122+E125+E128+E129+SUM(E132:E135)</f>
        <v>6614325</v>
      </c>
      <c r="F121" s="125">
        <f t="shared" si="1"/>
        <v>90.56678410741948</v>
      </c>
    </row>
    <row r="122" spans="1:6" s="3" customFormat="1" x14ac:dyDescent="0.2">
      <c r="A122" s="132" t="s">
        <v>2919</v>
      </c>
      <c r="B122" s="105" t="s">
        <v>3973</v>
      </c>
      <c r="C122" s="303">
        <v>111</v>
      </c>
      <c r="D122" s="97">
        <f>SUM(D123:D124)</f>
        <v>7303257</v>
      </c>
      <c r="E122" s="97">
        <f>SUM(E123:E124)</f>
        <v>6614325</v>
      </c>
      <c r="F122" s="125">
        <f t="shared" si="1"/>
        <v>90.56678410741948</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7303257</v>
      </c>
      <c r="E124" s="94">
        <v>6614325</v>
      </c>
      <c r="F124" s="125">
        <f t="shared" si="1"/>
        <v>90.56678410741948</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7303257</v>
      </c>
      <c r="E148" s="107">
        <f>E12+E29+E35+E42+E82+E89+E96+E114+E121+E136</f>
        <v>6614325</v>
      </c>
      <c r="F148" s="126">
        <f t="shared" si="2"/>
        <v>90.56678410741948</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JASNA MAGAŠ</v>
      </c>
      <c r="B151" s="291"/>
      <c r="D151" s="293"/>
      <c r="E151" s="293"/>
      <c r="F151" s="291"/>
      <c r="G151" s="307"/>
    </row>
    <row r="152" spans="1:7" s="292" customFormat="1" ht="15" customHeight="1" x14ac:dyDescent="0.2">
      <c r="A152" s="291" t="str">
        <f>IF(RefStr!H27="","Telefon za kontakt: _________________","Telefon za kontakt: " &amp; RefStr!H27)</f>
        <v>Telefon za kontakt: 023600242</v>
      </c>
      <c r="B152" s="291"/>
      <c r="E152" s="291"/>
      <c r="F152" s="291"/>
      <c r="G152" s="307"/>
    </row>
    <row r="153" spans="1:7" s="292" customFormat="1" ht="15" customHeight="1" x14ac:dyDescent="0.2">
      <c r="A153" s="291" t="str">
        <f>IF(RefStr!H33="","Odgovorna osoba: _____________________________","Odgovorna osoba: " &amp; RefStr!H33)</f>
        <v>Odgovorna osoba: ŽELJKA ZUBOVIĆ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18" sqref="D18"/>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10774</v>
      </c>
      <c r="C4" s="450"/>
      <c r="D4" s="430">
        <f>SUM(Skriveni!G1424:G1467)</f>
        <v>770.07</v>
      </c>
      <c r="E4" s="431"/>
    </row>
    <row r="5" spans="1:6" ht="15" customHeight="1" x14ac:dyDescent="0.2">
      <c r="B5" s="428" t="str">
        <f>"Naziv: "&amp;IF(RefStr!B10&lt;&gt;"",RefStr!B10,"_______________________________________")</f>
        <v>Naziv: OŠ JURJA DALMATINCA PAG</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77007</v>
      </c>
      <c r="E12" s="133">
        <f>E13+E29</f>
        <v>0</v>
      </c>
    </row>
    <row r="13" spans="1:6" s="3" customFormat="1" ht="14.1" customHeight="1" x14ac:dyDescent="0.2">
      <c r="A13" s="301" t="s">
        <v>3306</v>
      </c>
      <c r="B13" s="302" t="s">
        <v>3307</v>
      </c>
      <c r="C13" s="303">
        <v>2</v>
      </c>
      <c r="D13" s="97">
        <f>D14+D21</f>
        <v>77007</v>
      </c>
      <c r="E13" s="134">
        <f>E14+E21</f>
        <v>0</v>
      </c>
    </row>
    <row r="14" spans="1:6" s="3" customFormat="1" ht="14.1" customHeight="1" x14ac:dyDescent="0.2">
      <c r="A14" s="301" t="s">
        <v>1215</v>
      </c>
      <c r="B14" s="302" t="s">
        <v>3308</v>
      </c>
      <c r="C14" s="303">
        <v>3</v>
      </c>
      <c r="D14" s="97">
        <f>SUM(D15:D20)</f>
        <v>77007</v>
      </c>
      <c r="E14" s="134">
        <f>SUM(E15:E20)</f>
        <v>0</v>
      </c>
    </row>
    <row r="15" spans="1:6" s="3" customFormat="1" ht="14.1" customHeight="1" x14ac:dyDescent="0.2">
      <c r="A15" s="301" t="s">
        <v>1215</v>
      </c>
      <c r="B15" s="302" t="s">
        <v>734</v>
      </c>
      <c r="C15" s="303">
        <v>4</v>
      </c>
      <c r="D15" s="94">
        <v>77007</v>
      </c>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JASNA MAGAŠ</v>
      </c>
      <c r="B59" s="291"/>
      <c r="D59" s="293"/>
      <c r="E59" s="293"/>
      <c r="F59" s="291"/>
      <c r="G59" s="307"/>
    </row>
    <row r="60" spans="1:7" s="292" customFormat="1" ht="15" customHeight="1" x14ac:dyDescent="0.2">
      <c r="A60" s="291" t="str">
        <f>IF(RefStr!H27="","Telefon za kontakt: _________________","Telefon za kontakt: " &amp; RefStr!H27)</f>
        <v>Telefon za kontakt: 023600242</v>
      </c>
      <c r="B60" s="291"/>
      <c r="F60" s="291"/>
      <c r="G60" s="307"/>
    </row>
    <row r="61" spans="1:7" s="292" customFormat="1" ht="15" customHeight="1" x14ac:dyDescent="0.2">
      <c r="A61" s="291" t="str">
        <f>IF(RefStr!H33="","Odgovorna osoba: _____________________________","Odgovorna osoba: " &amp; RefStr!H33)</f>
        <v>Odgovorna osoba: ŽELJKA ZUBOVIĆ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6" activePane="bottomLeft" state="frozen"/>
      <selection pane="bottomLeft" activeCell="D78" sqref="D78"/>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10774</v>
      </c>
      <c r="C4" s="430">
        <f>SUM(Skriveni!G1468:G1561)</f>
        <v>576256.75999999989</v>
      </c>
      <c r="D4" s="431"/>
    </row>
    <row r="5" spans="1:5" s="23" customFormat="1" ht="15" customHeight="1" x14ac:dyDescent="0.2">
      <c r="B5" s="98" t="str">
        <f>"Naziv: "&amp;IF(RefStr!B10&lt;&gt;"",RefStr!B10,"_______________________________________")</f>
        <v>Naziv: OŠ JURJA DALMATINCA PAG</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430180</v>
      </c>
    </row>
    <row r="13" spans="1:5" s="2" customFormat="1" x14ac:dyDescent="0.2">
      <c r="A13" s="270"/>
      <c r="B13" s="271" t="s">
        <v>2062</v>
      </c>
      <c r="C13" s="264">
        <v>2</v>
      </c>
      <c r="D13" s="140">
        <f>D14+D15+D23+D24</f>
        <v>6552344</v>
      </c>
    </row>
    <row r="14" spans="1:5" s="2" customFormat="1" x14ac:dyDescent="0.2">
      <c r="A14" s="270"/>
      <c r="B14" s="271" t="s">
        <v>4041</v>
      </c>
      <c r="C14" s="264">
        <v>3</v>
      </c>
      <c r="D14" s="141"/>
    </row>
    <row r="15" spans="1:5" s="2" customFormat="1" x14ac:dyDescent="0.2">
      <c r="A15" s="270" t="s">
        <v>1181</v>
      </c>
      <c r="B15" s="271" t="s">
        <v>3078</v>
      </c>
      <c r="C15" s="264">
        <v>4</v>
      </c>
      <c r="D15" s="140">
        <f>SUM(D16:D22)</f>
        <v>6552344</v>
      </c>
    </row>
    <row r="16" spans="1:5" s="2" customFormat="1" x14ac:dyDescent="0.2">
      <c r="A16" s="272" t="s">
        <v>1182</v>
      </c>
      <c r="B16" s="273" t="s">
        <v>1183</v>
      </c>
      <c r="C16" s="264">
        <v>5</v>
      </c>
      <c r="D16" s="141">
        <v>5188213</v>
      </c>
    </row>
    <row r="17" spans="1:4" s="2" customFormat="1" x14ac:dyDescent="0.2">
      <c r="A17" s="272" t="s">
        <v>1184</v>
      </c>
      <c r="B17" s="273" t="s">
        <v>1185</v>
      </c>
      <c r="C17" s="264">
        <v>6</v>
      </c>
      <c r="D17" s="141">
        <v>1360559</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3572</v>
      </c>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6545942</v>
      </c>
    </row>
    <row r="31" spans="1:4" s="2" customFormat="1" x14ac:dyDescent="0.2">
      <c r="A31" s="272"/>
      <c r="B31" s="271" t="s">
        <v>4041</v>
      </c>
      <c r="C31" s="264">
        <v>20</v>
      </c>
      <c r="D31" s="141"/>
    </row>
    <row r="32" spans="1:4" s="2" customFormat="1" x14ac:dyDescent="0.2">
      <c r="A32" s="270" t="s">
        <v>1181</v>
      </c>
      <c r="B32" s="271" t="s">
        <v>3081</v>
      </c>
      <c r="C32" s="264">
        <v>21</v>
      </c>
      <c r="D32" s="140">
        <f>SUM(D33:D39)</f>
        <v>6545942</v>
      </c>
    </row>
    <row r="33" spans="1:4" s="2" customFormat="1" x14ac:dyDescent="0.2">
      <c r="A33" s="272" t="s">
        <v>1182</v>
      </c>
      <c r="B33" s="273" t="s">
        <v>1183</v>
      </c>
      <c r="C33" s="264">
        <v>22</v>
      </c>
      <c r="D33" s="141">
        <v>5201342</v>
      </c>
    </row>
    <row r="34" spans="1:4" s="2" customFormat="1" x14ac:dyDescent="0.2">
      <c r="A34" s="272" t="s">
        <v>1184</v>
      </c>
      <c r="B34" s="273" t="s">
        <v>1185</v>
      </c>
      <c r="C34" s="264">
        <v>23</v>
      </c>
      <c r="D34" s="141">
        <v>1344415</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185</v>
      </c>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436582</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436582</v>
      </c>
    </row>
    <row r="102" spans="1:5" s="2" customFormat="1" x14ac:dyDescent="0.2">
      <c r="A102" s="272"/>
      <c r="B102" s="280" t="s">
        <v>4041</v>
      </c>
      <c r="C102" s="264">
        <v>91</v>
      </c>
      <c r="D102" s="141"/>
    </row>
    <row r="103" spans="1:5" s="2" customFormat="1" x14ac:dyDescent="0.2">
      <c r="A103" s="272" t="s">
        <v>1181</v>
      </c>
      <c r="B103" s="280" t="s">
        <v>1365</v>
      </c>
      <c r="C103" s="264">
        <v>92</v>
      </c>
      <c r="D103" s="141">
        <v>436582</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JASNA MAGAŠ</v>
      </c>
      <c r="B109" s="291"/>
      <c r="C109" s="293"/>
      <c r="D109" s="293"/>
      <c r="E109" s="291"/>
    </row>
    <row r="110" spans="1:5" s="292" customFormat="1" ht="15" customHeight="1" x14ac:dyDescent="0.2">
      <c r="A110" s="291" t="str">
        <f>IF(RefStr!H27="","Telefon za kontakt: _________________","Telefon za kontakt: " &amp; RefStr!H27)</f>
        <v>Telefon za kontakt: 023600242</v>
      </c>
      <c r="B110" s="291"/>
      <c r="E110" s="291"/>
    </row>
    <row r="111" spans="1:5" s="292" customFormat="1" ht="15" customHeight="1" x14ac:dyDescent="0.2">
      <c r="A111" s="291" t="str">
        <f>IF(RefStr!H33="","Odgovorna osoba: _____________________________","Odgovorna osoba: " &amp; RefStr!H33)</f>
        <v>Odgovorna osoba: ŽELJKA ZUBOVIĆ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87" activePane="bottomLeft" state="frozen"/>
      <selection pane="bottomLeft" activeCell="C15" sqref="C15"/>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10774</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Provjera</v>
      </c>
      <c r="C259" s="177" t="s">
        <v>2802</v>
      </c>
      <c r="E259" s="237">
        <v>0</v>
      </c>
      <c r="F259" s="237">
        <f>MAX(L259:O259)</f>
        <v>1</v>
      </c>
      <c r="L259" s="235">
        <f>IF(AND($J$3="DA",MAX(PRRAS!D11:D650)&gt;0,MAX(PRRAS!D652:D654)=0),1,0)</f>
        <v>1</v>
      </c>
      <c r="M259" s="235">
        <f>IF(AND($J$3="DA",MAX(PRRAS!E11:E650)&gt;0,MAX(PRRAS!E652:E654)=0),1,0)</f>
        <v>1</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skole</cp:lastModifiedBy>
  <cp:lastPrinted>2019-01-30T17:30:06Z</cp:lastPrinted>
  <dcterms:created xsi:type="dcterms:W3CDTF">2001-11-21T09:32:18Z</dcterms:created>
  <dcterms:modified xsi:type="dcterms:W3CDTF">2019-01-31T06:45:27Z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